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\Desktop\CIM ALENTEJO\"/>
    </mc:Choice>
  </mc:AlternateContent>
  <bookViews>
    <workbookView xWindow="0" yWindow="0" windowWidth="19180" windowHeight="6740" tabRatio="771" activeTab="3"/>
  </bookViews>
  <sheets>
    <sheet name="1_CONTRATO A TERMO_EE" sheetId="1" r:id="rId1"/>
    <sheet name="2_CONTRATO A TERMO-T" sheetId="2" r:id="rId2"/>
    <sheet name="3_CONTRATO MCD_EE" sheetId="6" r:id="rId3"/>
    <sheet name="4_CONTRATO MCD - T" sheetId="7" r:id="rId4"/>
    <sheet name="PRESTAÇÕES de SERVIÇOS" sheetId="9" r:id="rId5"/>
    <sheet name="Tabelas RF - 2024" sheetId="14" r:id="rId6"/>
  </sheets>
  <externalReferences>
    <externalReference r:id="rId7"/>
    <externalReference r:id="rId8"/>
  </externalReferences>
  <definedNames>
    <definedName name="Coeficiente" localSheetId="5">#REF!</definedName>
    <definedName name="Coeficiente">[1]Inputs!$D$28</definedName>
    <definedName name="DedEsp" localSheetId="5">#REF!</definedName>
    <definedName name="DedEsp">[1]Inputs!$D$19</definedName>
    <definedName name="DespGerais" localSheetId="5">#REF!</definedName>
    <definedName name="DespGerais">[1]Inputs!$D$21</definedName>
    <definedName name="Filhos_Casados" localSheetId="5">#REF!</definedName>
    <definedName name="Filhos_Casados">[1]Inputs!$D$37</definedName>
    <definedName name="Filhos_Solteiros" localSheetId="5">#REF!</definedName>
    <definedName name="Filhos_Solteiros">[1]Inputs!$D$36</definedName>
    <definedName name="MinExist" localSheetId="5">#REF!</definedName>
    <definedName name="MinExist">[1]Inputs!$D$26</definedName>
    <definedName name="NovaDed" localSheetId="5">#REF!</definedName>
    <definedName name="NovaDed">[1]Inputs!$D$30</definedName>
    <definedName name="RF_Pensões" localSheetId="5">#REF!</definedName>
    <definedName name="RF_Pensões">'[2]trabalho dependente (2012)'!#REF!</definedName>
    <definedName name="TAB" localSheetId="5">#REF!</definedName>
    <definedName name="TAB">'[2]trabalho dependente (2012)'!#REF!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I18" i="7" l="1"/>
  <c r="I19" i="7"/>
  <c r="H19" i="7"/>
  <c r="D19" i="7"/>
  <c r="C19" i="7"/>
  <c r="I10" i="7"/>
  <c r="H10" i="7"/>
  <c r="D10" i="7"/>
  <c r="C10" i="7"/>
  <c r="C22" i="2"/>
  <c r="F46" i="1"/>
  <c r="E46" i="1"/>
  <c r="D46" i="1"/>
  <c r="C46" i="1"/>
  <c r="D16" i="2"/>
  <c r="C16" i="2"/>
  <c r="D17" i="2"/>
  <c r="C17" i="2"/>
  <c r="D39" i="2"/>
  <c r="C39" i="2"/>
  <c r="D30" i="2"/>
  <c r="C30" i="2"/>
  <c r="D8" i="2"/>
  <c r="C8" i="2"/>
  <c r="I14" i="7" l="1"/>
  <c r="I15" i="7"/>
  <c r="H15" i="7"/>
  <c r="H14" i="7"/>
  <c r="D15" i="7"/>
  <c r="D14" i="7"/>
  <c r="C15" i="7"/>
  <c r="C14" i="7"/>
  <c r="H8" i="7"/>
  <c r="C8" i="7"/>
  <c r="C6" i="6"/>
  <c r="D35" i="2"/>
  <c r="D34" i="2"/>
  <c r="C35" i="2"/>
  <c r="C34" i="2"/>
  <c r="C28" i="2"/>
  <c r="C6" i="2"/>
  <c r="D31" i="1"/>
  <c r="C31" i="1"/>
  <c r="D6" i="1"/>
  <c r="C6" i="1"/>
  <c r="C7" i="6" l="1"/>
  <c r="C7" i="2"/>
  <c r="F7" i="1"/>
  <c r="H5" i="7" l="1"/>
  <c r="C5" i="7"/>
  <c r="I5" i="7"/>
  <c r="D5" i="7"/>
  <c r="D3" i="6"/>
  <c r="C3" i="6"/>
  <c r="C25" i="2"/>
  <c r="C37" i="2" s="1"/>
  <c r="D25" i="2"/>
  <c r="D3" i="2"/>
  <c r="D15" i="2" s="1"/>
  <c r="C3" i="2"/>
  <c r="D7" i="1"/>
  <c r="C7" i="1"/>
  <c r="F3" i="1"/>
  <c r="E3" i="1"/>
  <c r="D3" i="1"/>
  <c r="D14" i="1" s="1"/>
  <c r="C3" i="1"/>
  <c r="C14" i="6" l="1"/>
  <c r="C11" i="6"/>
  <c r="D14" i="6"/>
  <c r="D11" i="6"/>
  <c r="F12" i="1"/>
  <c r="F13" i="1"/>
  <c r="F14" i="1"/>
  <c r="C36" i="2"/>
  <c r="C15" i="2"/>
  <c r="C14" i="2"/>
  <c r="C12" i="2"/>
  <c r="C13" i="2"/>
  <c r="D36" i="2"/>
  <c r="D37" i="2"/>
  <c r="D16" i="7"/>
  <c r="D17" i="7"/>
  <c r="I16" i="7"/>
  <c r="I17" i="7"/>
  <c r="C16" i="7"/>
  <c r="C17" i="7"/>
  <c r="H17" i="7"/>
  <c r="H16" i="7"/>
  <c r="E12" i="1"/>
  <c r="E14" i="1"/>
  <c r="C11" i="1"/>
  <c r="C14" i="1"/>
  <c r="D13" i="2"/>
  <c r="D14" i="2"/>
  <c r="E13" i="1"/>
  <c r="D13" i="1"/>
  <c r="D13" i="6"/>
  <c r="D12" i="6"/>
  <c r="C13" i="6"/>
  <c r="C12" i="6"/>
  <c r="C13" i="1"/>
  <c r="C12" i="1"/>
  <c r="D11" i="1"/>
  <c r="D12" i="1"/>
  <c r="F28" i="1"/>
  <c r="F39" i="1" s="1"/>
  <c r="E28" i="1"/>
  <c r="E39" i="1" s="1"/>
  <c r="D28" i="1"/>
  <c r="D39" i="1" s="1"/>
  <c r="C28" i="1"/>
  <c r="C38" i="1" s="1"/>
  <c r="C15" i="1" l="1"/>
  <c r="C18" i="2"/>
  <c r="D38" i="1"/>
  <c r="E38" i="1"/>
  <c r="F38" i="1"/>
  <c r="C40" i="1" l="1"/>
  <c r="C41" i="1" s="1"/>
  <c r="F40" i="1" l="1"/>
  <c r="F32" i="1"/>
  <c r="F33" i="1" s="1"/>
  <c r="F21" i="1"/>
  <c r="F15" i="1"/>
  <c r="F8" i="1"/>
  <c r="D32" i="1"/>
  <c r="D21" i="1"/>
  <c r="F16" i="9"/>
  <c r="D33" i="1" l="1"/>
  <c r="D15" i="1"/>
  <c r="D16" i="1" s="1"/>
  <c r="D8" i="1"/>
  <c r="F16" i="1"/>
  <c r="F25" i="1" s="1"/>
  <c r="F41" i="1"/>
  <c r="F47" i="1" s="1"/>
  <c r="D40" i="1"/>
  <c r="D41" i="1" s="1"/>
  <c r="D22" i="1" l="1"/>
  <c r="D25" i="1"/>
  <c r="F22" i="1"/>
  <c r="D47" i="1"/>
  <c r="F17" i="9"/>
  <c r="C17" i="9"/>
  <c r="F8" i="9"/>
  <c r="C8" i="9"/>
  <c r="F7" i="9"/>
  <c r="F18" i="9"/>
  <c r="F20" i="9" s="1"/>
  <c r="F9" i="9"/>
  <c r="F11" i="9" s="1"/>
  <c r="F10" i="9" l="1"/>
  <c r="F19" i="9"/>
  <c r="H9" i="7"/>
  <c r="C11" i="7"/>
  <c r="C8" i="6"/>
  <c r="C21" i="6"/>
  <c r="C29" i="2"/>
  <c r="E15" i="1"/>
  <c r="E16" i="1" s="1"/>
  <c r="E32" i="1"/>
  <c r="E33" i="1" s="1"/>
  <c r="E21" i="1"/>
  <c r="E7" i="1"/>
  <c r="E8" i="1" s="1"/>
  <c r="E25" i="1" s="1"/>
  <c r="E22" i="1" l="1"/>
  <c r="H11" i="7"/>
  <c r="C9" i="2"/>
  <c r="C15" i="6"/>
  <c r="C16" i="6" s="1"/>
  <c r="C22" i="6" s="1"/>
  <c r="C31" i="2"/>
  <c r="C38" i="2"/>
  <c r="E40" i="1"/>
  <c r="E41" i="1" s="1"/>
  <c r="E47" i="1" s="1"/>
  <c r="D38" i="2"/>
  <c r="D40" i="2" s="1"/>
  <c r="C20" i="7" l="1"/>
  <c r="C21" i="7" s="1"/>
  <c r="D20" i="7"/>
  <c r="C19" i="2"/>
  <c r="H18" i="7"/>
  <c r="C40" i="2"/>
  <c r="C41" i="2" s="1"/>
  <c r="C18" i="9"/>
  <c r="C20" i="9" s="1"/>
  <c r="C16" i="9"/>
  <c r="C19" i="9" s="1"/>
  <c r="C9" i="9"/>
  <c r="C11" i="9" s="1"/>
  <c r="C7" i="9"/>
  <c r="H20" i="7" l="1"/>
  <c r="H21" i="7" s="1"/>
  <c r="C10" i="9"/>
  <c r="I9" i="7"/>
  <c r="D29" i="2"/>
  <c r="C32" i="1"/>
  <c r="D7" i="6"/>
  <c r="D8" i="6" s="1"/>
  <c r="D21" i="6"/>
  <c r="D11" i="7"/>
  <c r="I11" i="7" l="1"/>
  <c r="D21" i="7"/>
  <c r="D15" i="6"/>
  <c r="D16" i="6" s="1"/>
  <c r="D22" i="6" s="1"/>
  <c r="D31" i="2"/>
  <c r="C33" i="1"/>
  <c r="C47" i="1" s="1"/>
  <c r="I20" i="7" l="1"/>
  <c r="I21" i="7" s="1"/>
  <c r="D41" i="2"/>
  <c r="D7" i="2" l="1"/>
  <c r="C21" i="1"/>
  <c r="C25" i="1" l="1"/>
  <c r="D9" i="2"/>
  <c r="C8" i="1"/>
  <c r="C16" i="1"/>
  <c r="D18" i="2"/>
  <c r="D22" i="2" s="1"/>
  <c r="C22" i="1" l="1"/>
  <c r="D19" i="2"/>
</calcChain>
</file>

<file path=xl/sharedStrings.xml><?xml version="1.0" encoding="utf-8"?>
<sst xmlns="http://schemas.openxmlformats.org/spreadsheetml/2006/main" count="407" uniqueCount="129">
  <si>
    <t>Créditos cessação contrato</t>
  </si>
  <si>
    <t xml:space="preserve">Outros custos </t>
  </si>
  <si>
    <t>custo total do contrato</t>
  </si>
  <si>
    <t>1/12 dias de subsídio de natal/por mês</t>
  </si>
  <si>
    <t xml:space="preserve">Créditos no final do contrato </t>
  </si>
  <si>
    <t>Empresa</t>
  </si>
  <si>
    <t>Associação</t>
  </si>
  <si>
    <t>ordenado líquido mensal</t>
  </si>
  <si>
    <t>Seguro de acidentes de Trabalho*</t>
  </si>
  <si>
    <t>Higiéne, Segurança e Saúde no trabalho*</t>
  </si>
  <si>
    <t>*1</t>
  </si>
  <si>
    <t>*2</t>
  </si>
  <si>
    <t>*3</t>
  </si>
  <si>
    <t>*4</t>
  </si>
  <si>
    <t>2 dias de férias/por mês</t>
  </si>
  <si>
    <t xml:space="preserve">2 dias de subsídio de férias/por mês </t>
  </si>
  <si>
    <t>Custo total</t>
  </si>
  <si>
    <t>Vencimento</t>
  </si>
  <si>
    <t>ordenado líquido</t>
  </si>
  <si>
    <t>*5</t>
  </si>
  <si>
    <t>NOTA: O seguro de acidentes de trabalho é obrigatório para trabalhadores independentes e da sua responsabilidade.</t>
  </si>
  <si>
    <t>Remuneração e custos</t>
  </si>
  <si>
    <t>Até</t>
  </si>
  <si>
    <t>Superior a</t>
  </si>
  <si>
    <t>=C32/22*2*,5</t>
  </si>
  <si>
    <r>
      <t xml:space="preserve">Exemplo 1 - trabalhador </t>
    </r>
    <r>
      <rPr>
        <b/>
        <sz val="10"/>
        <rFont val="Arial"/>
        <family val="2"/>
      </rPr>
      <t>sem</t>
    </r>
    <r>
      <rPr>
        <sz val="10"/>
        <rFont val="Arial"/>
        <family val="2"/>
      </rPr>
      <t xml:space="preserve"> RPAC</t>
    </r>
  </si>
  <si>
    <t>Ordenado bruto</t>
  </si>
  <si>
    <t>Segurança social entidade empregadora (23,75% / 22,3%)</t>
  </si>
  <si>
    <t>Compensação por caducidade</t>
  </si>
  <si>
    <t xml:space="preserve">custo mensal </t>
  </si>
  <si>
    <t>Seguro de acidentes de Trabalho</t>
  </si>
  <si>
    <t>EXEMPLO 3 - CONTRATO A TERMO COM A DURAÇÃO DE 15 DIAS - ENTIDADE EMPREGADORA</t>
  </si>
  <si>
    <t>Custo total do contrato 15 DIAS</t>
  </si>
  <si>
    <t>Custo total do contrato 2 MESES</t>
  </si>
  <si>
    <t>Custo total 1 MÊS</t>
  </si>
  <si>
    <t>IRS (exemplo: não casado, sem dependentes)*</t>
  </si>
  <si>
    <t>Segurança social trabalhador (11%)</t>
  </si>
  <si>
    <t>Ordenado líquido mensal</t>
  </si>
  <si>
    <t>IRS subsídios (exemplo: não casado, sem dependentes)*</t>
  </si>
  <si>
    <t>Segurança social entidade empregadora (26,1%)</t>
  </si>
  <si>
    <t>Férias/por mês</t>
  </si>
  <si>
    <t xml:space="preserve">Subsídio de férias/por mês </t>
  </si>
  <si>
    <t>Segurança social trabalhador</t>
  </si>
  <si>
    <t>Segurança social TI -  21,4% X 70%</t>
  </si>
  <si>
    <t>Segurança social EC - 5,1% X 70%</t>
  </si>
  <si>
    <t>Vencimento líquido TI</t>
  </si>
  <si>
    <t>Custo EC</t>
  </si>
  <si>
    <t>Retenção na fonte TI - 25%</t>
  </si>
  <si>
    <t>*1 Se gozar estes dias durante o contrato não se paga.</t>
  </si>
  <si>
    <t>*2 Substituir na fórmula o número de dias (superior a 30), caso queira calcular outra duração. O subsidio de férias é devido a partir de um mês completo de trabalho.</t>
  </si>
  <si>
    <t>*3 Substituir na fórmula o número de dias (em vez de 30 ou 15), caso queira calcular outra duração.</t>
  </si>
  <si>
    <t>*4 Substituir na fórmula o número de dias (em vez de 30 ou 15), caso queira calcular outra duração / Isenta de Segurança Social.</t>
  </si>
  <si>
    <t>*1 Se gozar durante o contrato não é pago.</t>
  </si>
  <si>
    <t>*3 Substituir na fórmula o número de dias (em vez de 30 ou 15), caso queria calcular outra duração.</t>
  </si>
  <si>
    <t>*4 Substituir na fórmula o número de dias (em vez de 30 ou 15), caso queria calcular outra duração / Isenta de Segurança Social.</t>
  </si>
  <si>
    <t>*1 Se gozar dia durante o contrato não se paga.</t>
  </si>
  <si>
    <t>*2 O subsidio de férias é devido a partir de um mês completo de trabalho/30 dias.</t>
  </si>
  <si>
    <t>*3 Substituir na fórmula o número de dias (em vez de 15), caso queria calcular outra duração.</t>
  </si>
  <si>
    <t>*4 Substituir na fórmula o número de dias (em vez de 15), caso queria calcular outra duração / Isenta de Segurança Social.</t>
  </si>
  <si>
    <t>*1 Se gozar durante o contrato não se paga.</t>
  </si>
  <si>
    <t>Custos mensais com vencimento</t>
  </si>
  <si>
    <t>Vencimento e custos mensais</t>
  </si>
  <si>
    <t>Vencimento e custos</t>
  </si>
  <si>
    <t>Custos com vencimento</t>
  </si>
  <si>
    <t>CONTRATO MCD C/ DURAÇÃO DE 15 DIAS  / TRABALHADOR sem RPAC</t>
  </si>
  <si>
    <t>CONTRATO MCD C/ DURAÇÃO DE 15 DIAS / TRABALHADOR com RPAC</t>
  </si>
  <si>
    <t>EXEMPLO 1 - CONTRATO A TERMO COM A DURAÇÃO DE 1 MÊS/30 DIAS - ENTIDADE EMPREGADORA</t>
  </si>
  <si>
    <t>EXEMPLO 2 - CONTRATO A TERMO COM A DURAÇÃO DE 2 MESES/60 DIAS - ENTIDADE EMPREGADORA</t>
  </si>
  <si>
    <t>Vencimento bruto</t>
  </si>
  <si>
    <t>*</t>
  </si>
  <si>
    <t>EXEMPLO 1 - CONTRATO A TERMO COM A DURAÇÃO DE 1 MÊS/30 DIAS - TRABALHADOR</t>
  </si>
  <si>
    <t>* O valor do vencimento mensal/30 dias é calculado pela divisão do valor bruto pelo número de dias a simular (neste caso 15), a multiplicar por 30 dias.</t>
  </si>
  <si>
    <t>Vencimento mensal/30 dias</t>
  </si>
  <si>
    <t>É sobre este valor que são calculados subsídios e a compensação por caducidade, e não sobre o vencimento bruto.</t>
  </si>
  <si>
    <t>IRS subsídios (exemplo: não casado, sem dependentes)**</t>
  </si>
  <si>
    <t>CONTRATO MUITO CURTA DURAÇÃO COM A DURAÇÃO DE 15 DIAS - ENTIDADE EMPREGADORA</t>
  </si>
  <si>
    <t>CONTRATO PRESTAÇÃO DE SERVIÇOS</t>
  </si>
  <si>
    <t xml:space="preserve">Vencimento líquido trabalhador </t>
  </si>
  <si>
    <t>Vencimento líquido trabalhador</t>
  </si>
  <si>
    <t>Vencimento líquido trabalhador 1 MÊS</t>
  </si>
  <si>
    <t>Vencimento líquido trabalhador 2 MESES</t>
  </si>
  <si>
    <t>Segurança social subsídios trabalhador (11%)</t>
  </si>
  <si>
    <t>* O valor do vencimento mensal/30 dias é calculado pela divisão do valor bruto pelo número de dias a simular (nestes casos 30 ou 15), a multiplicar por 30 dias.</t>
  </si>
  <si>
    <t>EXEMPLO 3 - CONTRATO A TERMO COM A DURAÇÃO DE 15 DIAS - TRABALHADOR</t>
  </si>
  <si>
    <t>EXEMPLO 2 - CONTRATO A TERMO COM A DURAÇÃO DE 2 MESES/60 DIAS - TRABALHADOR</t>
  </si>
  <si>
    <r>
      <t xml:space="preserve">Exemplo 2 - trabalhador </t>
    </r>
    <r>
      <rPr>
        <b/>
        <sz val="10"/>
        <rFont val="Arial"/>
        <family val="2"/>
      </rPr>
      <t>com</t>
    </r>
    <r>
      <rPr>
        <sz val="10"/>
        <rFont val="Arial"/>
        <family val="2"/>
      </rPr>
      <t xml:space="preserve"> RPAC</t>
    </r>
  </si>
  <si>
    <t>*5 Os custos relacionados com Seguro e Higiéne, Segurança e Saúde no trabalho dependem das tarifas das Seguradoras e outras entidades prestadoras.</t>
  </si>
  <si>
    <t>Tabela I - Trabalho dependente</t>
  </si>
  <si>
    <t>Remuneração mensal (€)</t>
  </si>
  <si>
    <t>Taxa marginal máxima</t>
  </si>
  <si>
    <t>Parcela a abater (€)</t>
  </si>
  <si>
    <t>Taxa efetiva mensal de retenção no limite do escalão</t>
  </si>
  <si>
    <t>x</t>
  </si>
  <si>
    <t xml:space="preserve">x ( </t>
  </si>
  <si>
    <t>- R )</t>
  </si>
  <si>
    <t>n.a.</t>
  </si>
  <si>
    <t>Fórmula a aplicar: Remuneração x Taxa - Parcela a abater.</t>
  </si>
  <si>
    <t>R = Remuneração mensal.</t>
  </si>
  <si>
    <t>Tabela II - Trabalho dependente</t>
  </si>
  <si>
    <t>Parcela adicional a abater por dependente (€)</t>
  </si>
  <si>
    <t>Fórmula: (Remuneração mensal x Taxa) - Parcela a abater - (Parcela adicional a abater x nº dependentes).</t>
  </si>
  <si>
    <t>Tabela III - Trabalho dependente</t>
  </si>
  <si>
    <t>Tabela IV - Trabalho dependente</t>
  </si>
  <si>
    <t>Tabela V - Trabalho dependente</t>
  </si>
  <si>
    <t>Fórmula a aplicar: Remuneração x Taxa - Parcela a abater - Parcela adicional a abater x nº dependentes.</t>
  </si>
  <si>
    <t>Tabela VI - Trabalho dependente</t>
  </si>
  <si>
    <t>Tabela VII - Trabalho dependente</t>
  </si>
  <si>
    <t>Não casado, com um ou mais dependentes - Deficiente</t>
  </si>
  <si>
    <t>Casado dois titulares, com um ou mais dependentes - Deficiente</t>
  </si>
  <si>
    <t># O Subsídio de alimentação tem vido a ser alterado e preve-se que suba em 2024. Futuramente verificar e alterar para o valor aplicável.</t>
  </si>
  <si>
    <t>*Taxa de 11,2% segundo Tabelas Retenção na Fonte 2023 - semestre 2 (valor no limite do escalão, portanto aproximado para vencimento bruto de 1000€).</t>
  </si>
  <si>
    <t>**Taxa de 23.8% segundo Tabelas Retenção na Fonte 2023 - semestre 2 (valor no limite do escalão, portanto aproximado para vencimento de 2000€/30 dias)</t>
  </si>
  <si>
    <t>Tabelas de retenção na fonte para o continente - 2024</t>
  </si>
  <si>
    <t>Não casado sem dependentes ou casado dois titulares</t>
  </si>
  <si>
    <t>Não casado com um ou mais dependentes</t>
  </si>
  <si>
    <t>Casado único titular</t>
  </si>
  <si>
    <t>Não casado ou casado dois titulares sem dependentes - Deficiente</t>
  </si>
  <si>
    <t>Casado único titular - Deficiente</t>
  </si>
  <si>
    <t># O Subsídio de alimentação tem vido a ser alterado, sendo atualmente 6€. Verificar e alterar para o valor aplicável.</t>
  </si>
  <si>
    <t>*Taxa de 8,3% segundo Tabelas Retenção na Fonte 2024 (valor no limite do escalão, portanto aproximado para vencimento bruto de 1000€).</t>
  </si>
  <si>
    <t>**Taxa de 17.9% segundo Tabelas Retenção na Fonte 2024 (valor no limite do escalão, portanto aproximado para vencimento de 2000€/30 dias)</t>
  </si>
  <si>
    <r>
      <t>Subsidio de refeição (não obrigatório, mas de aplicação geral / 6€ dia)</t>
    </r>
    <r>
      <rPr>
        <sz val="11"/>
        <color theme="9"/>
        <rFont val="Calibri"/>
        <family val="2"/>
        <scheme val="minor"/>
      </rPr>
      <t>#</t>
    </r>
  </si>
  <si>
    <r>
      <t>Segurança social trabalhador (11%)</t>
    </r>
    <r>
      <rPr>
        <sz val="11"/>
        <color rgb="FFFF0000"/>
        <rFont val="Calibri"/>
        <family val="2"/>
        <scheme val="minor"/>
      </rPr>
      <t>*</t>
    </r>
  </si>
  <si>
    <r>
      <t xml:space="preserve">Exemplo 1 - trabalhador independente </t>
    </r>
    <r>
      <rPr>
        <b/>
        <sz val="10"/>
        <rFont val="Arial"/>
        <family val="2"/>
      </rPr>
      <t>com</t>
    </r>
    <r>
      <rPr>
        <sz val="10"/>
        <rFont val="Arial"/>
        <family val="2"/>
      </rPr>
      <t xml:space="preserve"> RPAC</t>
    </r>
  </si>
  <si>
    <r>
      <t xml:space="preserve">Exemplo 1 - trabalhador independente </t>
    </r>
    <r>
      <rPr>
        <b/>
        <sz val="10"/>
        <rFont val="Arial"/>
        <family val="2"/>
      </rPr>
      <t>sem</t>
    </r>
    <r>
      <rPr>
        <sz val="10"/>
        <rFont val="Arial"/>
        <family val="2"/>
      </rPr>
      <t xml:space="preserve"> RPAC</t>
    </r>
  </si>
  <si>
    <t>A percentagem de cálculo da retenção na fonte depende do enquadramento fiscal de cada contribuinte.</t>
  </si>
  <si>
    <t>* a contribuição do trabalhador com RPAC passa de 11% para 9,3% a partir de 1 de Junho de 2024.</t>
  </si>
  <si>
    <r>
      <t>Segurança social TI - 25,2%</t>
    </r>
    <r>
      <rPr>
        <sz val="10"/>
        <color rgb="FF0070C0"/>
        <rFont val="Arial"/>
        <family val="2"/>
      </rPr>
      <t>*</t>
    </r>
    <r>
      <rPr>
        <sz val="10"/>
        <rFont val="Arial"/>
        <family val="2"/>
      </rPr>
      <t xml:space="preserve"> X 70%</t>
    </r>
  </si>
  <si>
    <t>* a contribuição do trabalhador independente inscrito no RPAC passa para 21,4% a partir de 1 de Junho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</si>
</sst>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164" formatCode="#,##0.00\ &quot;€&quot;;[Red]\-#,##0.00\ &quot;€&quot;"/>
    <numFmt numFmtId="165" formatCode="_-* #,##0.00\ &quot;€&quot;_-;\-* #,##0.00\ &quot;€&quot;_-;_-* &quot;-&quot;??\ &quot;€&quot;_-;_-@_-"/>
    <numFmt numFmtId="166" formatCode="#,##0.00\ &quot;€&quot;"/>
    <numFmt numFmtId="167" formatCode="_-* #,##0.00\ [$€-816]_-;\-* #,##0.00\ [$€-816]_-;_-* &quot;-&quot;??\ [$€-816]_-;_-@_-"/>
    <numFmt numFmtId="168" formatCode="0.0%"/>
    <numFmt numFmtId="169" formatCode="#,##0\ [$€-1];[Red]\-#,##0\ [$€-1]"/>
    <numFmt numFmtId="170" formatCode="#,##0.00\ [$€-1];[Red]\-#,##0.00\ [$€-1]"/>
    <numFmt numFmtId="171" formatCode="#,##0.00_ \€"/>
    <numFmt numFmtId="172" formatCode="#,##0_ \€"/>
    <numFmt numFmtId="173" formatCode="#,##0.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4"/>
      <name val="Calibri"/>
      <family val="2"/>
      <scheme val="minor"/>
    </font>
    <font>
      <i/>
      <sz val="11"/>
      <color rgb="FF5B9BD5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5B9BD5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color theme="4"/>
      <name val="Calibri"/>
      <family val="2"/>
      <scheme val="minor"/>
    </font>
    <font>
      <i/>
      <sz val="9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i/>
      <sz val="11"/>
      <color theme="8"/>
      <name val="Calibri"/>
      <family val="2"/>
      <scheme val="minor"/>
    </font>
    <font>
      <b/>
      <sz val="16"/>
      <name val="Arial"/>
      <family val="2"/>
    </font>
    <font>
      <sz val="10"/>
      <color rgb="FF0070C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EF863F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7DC73"/>
        <bgColor indexed="64"/>
      </patternFill>
    </fill>
    <fill>
      <patternFill patternType="solid">
        <fgColor rgb="FFEB6E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theme="4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165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</cellStyleXfs>
  <cellXfs count="319">
    <xf numFmtId="0" fontId="0" fillId="0" borderId="0" xfId="0"/>
    <xf numFmtId="0" fontId="5" fillId="0" borderId="8" xfId="0" applyFont="1" applyBorder="1"/>
    <xf numFmtId="0" fontId="5" fillId="0" borderId="0" xfId="2"/>
    <xf numFmtId="167" fontId="5" fillId="0" borderId="0" xfId="2" applyNumberFormat="1"/>
    <xf numFmtId="0" fontId="7" fillId="0" borderId="0" xfId="2" applyFont="1"/>
    <xf numFmtId="167" fontId="0" fillId="0" borderId="0" xfId="1" applyNumberFormat="1" applyFont="1" applyBorder="1"/>
    <xf numFmtId="0" fontId="7" fillId="3" borderId="14" xfId="2" applyFont="1" applyFill="1" applyBorder="1"/>
    <xf numFmtId="167" fontId="5" fillId="3" borderId="15" xfId="2" applyNumberFormat="1" applyFill="1" applyBorder="1"/>
    <xf numFmtId="167" fontId="5" fillId="2" borderId="9" xfId="2" applyNumberFormat="1" applyFill="1" applyBorder="1"/>
    <xf numFmtId="0" fontId="5" fillId="8" borderId="8" xfId="2" applyFill="1" applyBorder="1"/>
    <xf numFmtId="167" fontId="5" fillId="8" borderId="9" xfId="2" applyNumberFormat="1" applyFill="1" applyBorder="1"/>
    <xf numFmtId="0" fontId="7" fillId="4" borderId="16" xfId="2" applyFont="1" applyFill="1" applyBorder="1"/>
    <xf numFmtId="167" fontId="7" fillId="4" borderId="17" xfId="2" applyNumberFormat="1" applyFont="1" applyFill="1" applyBorder="1"/>
    <xf numFmtId="0" fontId="7" fillId="10" borderId="8" xfId="2" applyFont="1" applyFill="1" applyBorder="1"/>
    <xf numFmtId="167" fontId="7" fillId="10" borderId="9" xfId="2" applyNumberFormat="1" applyFont="1" applyFill="1" applyBorder="1"/>
    <xf numFmtId="0" fontId="5" fillId="0" borderId="0" xfId="2" applyAlignment="1">
      <alignment vertical="center"/>
    </xf>
    <xf numFmtId="0" fontId="1" fillId="0" borderId="0" xfId="9"/>
    <xf numFmtId="0" fontId="11" fillId="0" borderId="0" xfId="9" applyFont="1"/>
    <xf numFmtId="10" fontId="11" fillId="0" borderId="0" xfId="9" applyNumberFormat="1" applyFont="1"/>
    <xf numFmtId="0" fontId="11" fillId="0" borderId="0" xfId="9" applyFont="1" applyAlignment="1">
      <alignment horizontal="right"/>
    </xf>
    <xf numFmtId="0" fontId="11" fillId="0" borderId="0" xfId="9" applyFont="1" applyAlignment="1">
      <alignment horizontal="left"/>
    </xf>
    <xf numFmtId="0" fontId="13" fillId="0" borderId="0" xfId="9" applyFont="1" applyAlignment="1">
      <alignment horizontal="right"/>
    </xf>
    <xf numFmtId="0" fontId="11" fillId="0" borderId="0" xfId="9" applyFont="1" applyAlignment="1">
      <alignment horizontal="center"/>
    </xf>
    <xf numFmtId="10" fontId="1" fillId="0" borderId="0" xfId="9" applyNumberFormat="1"/>
    <xf numFmtId="0" fontId="1" fillId="0" borderId="0" xfId="9" applyAlignment="1">
      <alignment horizontal="right"/>
    </xf>
    <xf numFmtId="0" fontId="14" fillId="0" borderId="0" xfId="9" applyFont="1" applyAlignment="1">
      <alignment horizontal="right"/>
    </xf>
    <xf numFmtId="0" fontId="12" fillId="0" borderId="19" xfId="9" applyFont="1" applyBorder="1" applyAlignment="1">
      <alignment vertical="center"/>
    </xf>
    <xf numFmtId="0" fontId="12" fillId="0" borderId="21" xfId="9" applyFont="1" applyBorder="1" applyAlignment="1">
      <alignment vertical="center"/>
    </xf>
    <xf numFmtId="0" fontId="12" fillId="0" borderId="20" xfId="9" applyFont="1" applyBorder="1" applyAlignment="1">
      <alignment horizontal="left" vertical="center"/>
    </xf>
    <xf numFmtId="10" fontId="12" fillId="0" borderId="21" xfId="9" applyNumberFormat="1" applyFont="1" applyBorder="1" applyAlignment="1">
      <alignment horizontal="left" vertical="center" wrapText="1"/>
    </xf>
    <xf numFmtId="0" fontId="12" fillId="0" borderId="20" xfId="9" applyFont="1" applyBorder="1" applyAlignment="1">
      <alignment vertical="center"/>
    </xf>
    <xf numFmtId="0" fontId="11" fillId="0" borderId="21" xfId="9" applyFont="1" applyBorder="1" applyAlignment="1">
      <alignment horizontal="center" vertical="center" wrapText="1"/>
    </xf>
    <xf numFmtId="0" fontId="11" fillId="0" borderId="25" xfId="9" applyFont="1" applyBorder="1" applyAlignment="1">
      <alignment horizontal="left"/>
    </xf>
    <xf numFmtId="0" fontId="13" fillId="15" borderId="21" xfId="9" applyFont="1" applyFill="1" applyBorder="1" applyAlignment="1">
      <alignment horizontal="center" vertical="center" wrapText="1"/>
    </xf>
    <xf numFmtId="171" fontId="1" fillId="0" borderId="24" xfId="9" applyNumberFormat="1" applyBorder="1"/>
    <xf numFmtId="4" fontId="16" fillId="0" borderId="18" xfId="9" applyNumberFormat="1" applyFont="1" applyBorder="1" applyAlignment="1">
      <alignment horizontal="right" vertical="center"/>
    </xf>
    <xf numFmtId="3" fontId="9" fillId="0" borderId="0" xfId="9" applyNumberFormat="1" applyFont="1"/>
    <xf numFmtId="10" fontId="16" fillId="0" borderId="18" xfId="9" applyNumberFormat="1" applyFont="1" applyBorder="1" applyAlignment="1">
      <alignment horizontal="center" vertical="center"/>
    </xf>
    <xf numFmtId="172" fontId="1" fillId="0" borderId="0" xfId="9" quotePrefix="1" applyNumberFormat="1" applyAlignment="1">
      <alignment horizontal="center" vertical="center"/>
    </xf>
    <xf numFmtId="4" fontId="1" fillId="0" borderId="0" xfId="9" applyNumberFormat="1" applyAlignment="1">
      <alignment horizontal="right"/>
    </xf>
    <xf numFmtId="168" fontId="1" fillId="0" borderId="0" xfId="9" quotePrefix="1" applyNumberFormat="1" applyAlignment="1">
      <alignment horizontal="right"/>
    </xf>
    <xf numFmtId="172" fontId="1" fillId="0" borderId="0" xfId="9" applyNumberFormat="1"/>
    <xf numFmtId="172" fontId="1" fillId="0" borderId="0" xfId="9" applyNumberFormat="1" applyAlignment="1">
      <alignment horizontal="left"/>
    </xf>
    <xf numFmtId="172" fontId="1" fillId="0" borderId="25" xfId="9" applyNumberFormat="1" applyBorder="1" applyAlignment="1">
      <alignment horizontal="left"/>
    </xf>
    <xf numFmtId="4" fontId="1" fillId="0" borderId="25" xfId="9" applyNumberFormat="1" applyBorder="1" applyAlignment="1">
      <alignment horizontal="center"/>
    </xf>
    <xf numFmtId="168" fontId="14" fillId="0" borderId="25" xfId="9" applyNumberFormat="1" applyFont="1" applyBorder="1" applyAlignment="1">
      <alignment horizontal="center"/>
    </xf>
    <xf numFmtId="4" fontId="16" fillId="0" borderId="25" xfId="9" applyNumberFormat="1" applyFont="1" applyBorder="1" applyAlignment="1">
      <alignment horizontal="right" vertical="center"/>
    </xf>
    <xf numFmtId="10" fontId="16" fillId="0" borderId="25" xfId="9" applyNumberFormat="1" applyFont="1" applyBorder="1" applyAlignment="1">
      <alignment horizontal="center" vertical="center"/>
    </xf>
    <xf numFmtId="168" fontId="1" fillId="0" borderId="0" xfId="9" quotePrefix="1" applyNumberFormat="1" applyAlignment="1">
      <alignment horizontal="left"/>
    </xf>
    <xf numFmtId="10" fontId="1" fillId="0" borderId="0" xfId="9" quotePrefix="1" applyNumberFormat="1" applyAlignment="1">
      <alignment horizontal="right"/>
    </xf>
    <xf numFmtId="173" fontId="1" fillId="0" borderId="0" xfId="9" quotePrefix="1" applyNumberFormat="1" applyAlignment="1">
      <alignment horizontal="center"/>
    </xf>
    <xf numFmtId="4" fontId="1" fillId="0" borderId="0" xfId="9" applyNumberFormat="1" applyAlignment="1">
      <alignment horizontal="left"/>
    </xf>
    <xf numFmtId="172" fontId="1" fillId="0" borderId="25" xfId="9" quotePrefix="1" applyNumberFormat="1" applyBorder="1"/>
    <xf numFmtId="0" fontId="1" fillId="0" borderId="25" xfId="9" applyBorder="1"/>
    <xf numFmtId="0" fontId="16" fillId="0" borderId="0" xfId="9" applyFont="1" applyAlignment="1">
      <alignment horizontal="right" vertical="center"/>
    </xf>
    <xf numFmtId="0" fontId="1" fillId="0" borderId="0" xfId="9" applyAlignment="1">
      <alignment horizontal="center"/>
    </xf>
    <xf numFmtId="171" fontId="1" fillId="0" borderId="0" xfId="9" applyNumberFormat="1"/>
    <xf numFmtId="2" fontId="16" fillId="0" borderId="0" xfId="9" applyNumberFormat="1" applyFont="1" applyAlignment="1">
      <alignment horizontal="right" vertical="center"/>
    </xf>
    <xf numFmtId="171" fontId="1" fillId="0" borderId="22" xfId="9" applyNumberFormat="1" applyBorder="1"/>
    <xf numFmtId="4" fontId="16" fillId="0" borderId="23" xfId="9" applyNumberFormat="1" applyFont="1" applyBorder="1" applyAlignment="1">
      <alignment horizontal="right" vertical="center"/>
    </xf>
    <xf numFmtId="3" fontId="9" fillId="0" borderId="35" xfId="9" applyNumberFormat="1" applyFont="1" applyBorder="1"/>
    <xf numFmtId="10" fontId="16" fillId="0" borderId="23" xfId="9" applyNumberFormat="1" applyFont="1" applyBorder="1" applyAlignment="1">
      <alignment horizontal="center" vertical="center"/>
    </xf>
    <xf numFmtId="168" fontId="1" fillId="0" borderId="35" xfId="9" quotePrefix="1" applyNumberFormat="1" applyBorder="1" applyAlignment="1">
      <alignment horizontal="left"/>
    </xf>
    <xf numFmtId="4" fontId="16" fillId="0" borderId="35" xfId="9" applyNumberFormat="1" applyFont="1" applyBorder="1" applyAlignment="1">
      <alignment horizontal="right" vertical="center"/>
    </xf>
    <xf numFmtId="0" fontId="1" fillId="0" borderId="35" xfId="9" applyBorder="1" applyAlignment="1">
      <alignment horizontal="center"/>
    </xf>
    <xf numFmtId="171" fontId="1" fillId="0" borderId="35" xfId="9" applyNumberFormat="1" applyBorder="1"/>
    <xf numFmtId="172" fontId="1" fillId="0" borderId="35" xfId="9" applyNumberFormat="1" applyBorder="1" applyAlignment="1">
      <alignment horizontal="left"/>
    </xf>
    <xf numFmtId="172" fontId="1" fillId="0" borderId="23" xfId="9" applyNumberFormat="1" applyBorder="1" applyAlignment="1">
      <alignment horizontal="left"/>
    </xf>
    <xf numFmtId="4" fontId="1" fillId="0" borderId="26" xfId="9" applyNumberFormat="1" applyBorder="1" applyAlignment="1">
      <alignment horizontal="center"/>
    </xf>
    <xf numFmtId="168" fontId="14" fillId="0" borderId="26" xfId="9" applyNumberFormat="1" applyFont="1" applyBorder="1" applyAlignment="1">
      <alignment horizontal="center"/>
    </xf>
    <xf numFmtId="4" fontId="16" fillId="0" borderId="0" xfId="9" applyNumberFormat="1" applyFont="1" applyAlignment="1">
      <alignment horizontal="right" vertical="center"/>
    </xf>
    <xf numFmtId="10" fontId="16" fillId="0" borderId="0" xfId="9" applyNumberFormat="1" applyFont="1" applyAlignment="1">
      <alignment horizontal="center" vertical="center"/>
    </xf>
    <xf numFmtId="4" fontId="1" fillId="0" borderId="0" xfId="9" applyNumberFormat="1" applyAlignment="1">
      <alignment horizontal="center"/>
    </xf>
    <xf numFmtId="168" fontId="14" fillId="0" borderId="0" xfId="9" applyNumberFormat="1" applyFont="1" applyAlignment="1">
      <alignment horizontal="center"/>
    </xf>
    <xf numFmtId="0" fontId="9" fillId="0" borderId="0" xfId="9" applyFont="1" applyAlignment="1">
      <alignment horizontal="left"/>
    </xf>
    <xf numFmtId="0" fontId="11" fillId="0" borderId="0" xfId="9" applyFont="1" applyAlignment="1">
      <alignment horizontal="left" vertical="center"/>
    </xf>
    <xf numFmtId="0" fontId="12" fillId="0" borderId="20" xfId="9" applyFont="1" applyBorder="1" applyAlignment="1">
      <alignment horizontal="right" vertical="center"/>
    </xf>
    <xf numFmtId="0" fontId="11" fillId="0" borderId="25" xfId="9" applyFont="1" applyBorder="1" applyAlignment="1">
      <alignment horizontal="left" vertical="center" wrapText="1"/>
    </xf>
    <xf numFmtId="0" fontId="1" fillId="0" borderId="0" xfId="9" applyAlignment="1">
      <alignment vertical="center"/>
    </xf>
    <xf numFmtId="4" fontId="1" fillId="0" borderId="3" xfId="9" applyNumberFormat="1" applyBorder="1" applyAlignment="1">
      <alignment horizontal="center"/>
    </xf>
    <xf numFmtId="4" fontId="1" fillId="0" borderId="25" xfId="9" applyNumberFormat="1" applyBorder="1" applyAlignment="1">
      <alignment horizontal="right"/>
    </xf>
    <xf numFmtId="4" fontId="1" fillId="0" borderId="23" xfId="9" applyNumberFormat="1" applyBorder="1" applyAlignment="1">
      <alignment horizontal="right"/>
    </xf>
    <xf numFmtId="168" fontId="14" fillId="0" borderId="23" xfId="9" applyNumberFormat="1" applyFont="1" applyBorder="1" applyAlignment="1">
      <alignment horizontal="center"/>
    </xf>
    <xf numFmtId="10" fontId="1" fillId="0" borderId="37" xfId="9" applyNumberFormat="1" applyBorder="1"/>
    <xf numFmtId="0" fontId="1" fillId="0" borderId="0" xfId="9" applyAlignment="1">
      <alignment wrapText="1"/>
    </xf>
    <xf numFmtId="10" fontId="1" fillId="0" borderId="0" xfId="9" applyNumberFormat="1" applyAlignment="1">
      <alignment wrapText="1"/>
    </xf>
    <xf numFmtId="0" fontId="1" fillId="0" borderId="0" xfId="9" applyAlignment="1">
      <alignment horizontal="right" wrapText="1"/>
    </xf>
    <xf numFmtId="0" fontId="11" fillId="0" borderId="0" xfId="9" applyFont="1" applyAlignment="1">
      <alignment horizontal="center" vertical="center" wrapText="1"/>
    </xf>
    <xf numFmtId="0" fontId="11" fillId="0" borderId="3" xfId="9" applyFont="1" applyBorder="1" applyAlignment="1">
      <alignment horizontal="left" vertical="center" wrapText="1"/>
    </xf>
    <xf numFmtId="0" fontId="1" fillId="0" borderId="3" xfId="9" applyBorder="1" applyAlignment="1">
      <alignment horizontal="left"/>
    </xf>
    <xf numFmtId="10" fontId="1" fillId="0" borderId="0" xfId="9" quotePrefix="1" applyNumberFormat="1"/>
    <xf numFmtId="171" fontId="1" fillId="0" borderId="0" xfId="9" applyNumberFormat="1" applyAlignment="1">
      <alignment horizontal="right"/>
    </xf>
    <xf numFmtId="10" fontId="1" fillId="0" borderId="23" xfId="9" quotePrefix="1" applyNumberFormat="1" applyBorder="1" applyAlignment="1">
      <alignment horizontal="center"/>
    </xf>
    <xf numFmtId="4" fontId="1" fillId="0" borderId="35" xfId="9" applyNumberFormat="1" applyBorder="1" applyAlignment="1">
      <alignment horizontal="right"/>
    </xf>
    <xf numFmtId="3" fontId="9" fillId="0" borderId="38" xfId="9" applyNumberFormat="1" applyFont="1" applyBorder="1"/>
    <xf numFmtId="4" fontId="17" fillId="0" borderId="25" xfId="9" applyNumberFormat="1" applyFont="1" applyBorder="1"/>
    <xf numFmtId="10" fontId="1" fillId="0" borderId="0" xfId="9" quotePrefix="1" applyNumberFormat="1" applyAlignment="1">
      <alignment horizontal="center"/>
    </xf>
    <xf numFmtId="4" fontId="16" fillId="0" borderId="37" xfId="9" applyNumberFormat="1" applyFont="1" applyBorder="1" applyAlignment="1">
      <alignment horizontal="right" vertical="center"/>
    </xf>
    <xf numFmtId="0" fontId="9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1" fillId="0" borderId="0" xfId="9" applyAlignment="1">
      <alignment horizontal="left"/>
    </xf>
    <xf numFmtId="168" fontId="14" fillId="14" borderId="25" xfId="9" applyNumberFormat="1" applyFont="1" applyFill="1" applyBorder="1" applyAlignment="1">
      <alignment horizontal="center"/>
    </xf>
    <xf numFmtId="4" fontId="16" fillId="14" borderId="25" xfId="9" applyNumberFormat="1" applyFont="1" applyFill="1" applyBorder="1" applyAlignment="1">
      <alignment horizontal="right" vertical="center"/>
    </xf>
    <xf numFmtId="3" fontId="9" fillId="14" borderId="0" xfId="9" applyNumberFormat="1" applyFont="1" applyFill="1"/>
    <xf numFmtId="10" fontId="16" fillId="14" borderId="25" xfId="9" applyNumberFormat="1" applyFont="1" applyFill="1" applyBorder="1" applyAlignment="1">
      <alignment horizontal="center" vertical="center"/>
    </xf>
    <xf numFmtId="168" fontId="1" fillId="14" borderId="0" xfId="9" quotePrefix="1" applyNumberFormat="1" applyFill="1" applyAlignment="1">
      <alignment horizontal="left"/>
    </xf>
    <xf numFmtId="10" fontId="1" fillId="14" borderId="0" xfId="9" quotePrefix="1" applyNumberFormat="1" applyFill="1" applyAlignment="1">
      <alignment horizontal="right"/>
    </xf>
    <xf numFmtId="172" fontId="1" fillId="14" borderId="0" xfId="9" applyNumberFormat="1" applyFill="1" applyAlignment="1">
      <alignment horizontal="left"/>
    </xf>
    <xf numFmtId="173" fontId="1" fillId="14" borderId="0" xfId="9" quotePrefix="1" applyNumberFormat="1" applyFill="1" applyAlignment="1">
      <alignment horizontal="center"/>
    </xf>
    <xf numFmtId="168" fontId="1" fillId="14" borderId="0" xfId="9" quotePrefix="1" applyNumberFormat="1" applyFill="1" applyAlignment="1">
      <alignment horizontal="right"/>
    </xf>
    <xf numFmtId="4" fontId="1" fillId="14" borderId="0" xfId="9" applyNumberFormat="1" applyFill="1" applyAlignment="1">
      <alignment horizontal="left"/>
    </xf>
    <xf numFmtId="172" fontId="1" fillId="14" borderId="25" xfId="9" quotePrefix="1" applyNumberFormat="1" applyFill="1" applyBorder="1"/>
    <xf numFmtId="4" fontId="1" fillId="14" borderId="25" xfId="9" applyNumberFormat="1" applyFill="1" applyBorder="1" applyAlignment="1">
      <alignment horizontal="center"/>
    </xf>
    <xf numFmtId="2" fontId="16" fillId="14" borderId="0" xfId="9" applyNumberFormat="1" applyFont="1" applyFill="1" applyAlignment="1">
      <alignment horizontal="right" vertical="center"/>
    </xf>
    <xf numFmtId="0" fontId="1" fillId="14" borderId="0" xfId="9" applyFill="1" applyAlignment="1">
      <alignment horizontal="center"/>
    </xf>
    <xf numFmtId="171" fontId="1" fillId="14" borderId="0" xfId="9" applyNumberFormat="1" applyFill="1"/>
    <xf numFmtId="172" fontId="1" fillId="14" borderId="25" xfId="9" applyNumberFormat="1" applyFill="1" applyBorder="1" applyAlignment="1">
      <alignment horizontal="left"/>
    </xf>
    <xf numFmtId="0" fontId="11" fillId="14" borderId="25" xfId="9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18" fillId="0" borderId="0" xfId="0" applyFont="1" applyAlignment="1">
      <alignment horizontal="left"/>
    </xf>
    <xf numFmtId="0" fontId="22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23" fillId="0" borderId="2" xfId="0" applyFont="1" applyBorder="1" applyAlignment="1">
      <alignment horizontal="right"/>
    </xf>
    <xf numFmtId="169" fontId="24" fillId="0" borderId="0" xfId="0" applyNumberFormat="1" applyFont="1"/>
    <xf numFmtId="169" fontId="24" fillId="0" borderId="7" xfId="0" applyNumberFormat="1" applyFont="1" applyBorder="1"/>
    <xf numFmtId="166" fontId="12" fillId="2" borderId="1" xfId="0" applyNumberFormat="1" applyFont="1" applyFill="1" applyBorder="1"/>
    <xf numFmtId="166" fontId="12" fillId="2" borderId="19" xfId="0" applyNumberFormat="1" applyFont="1" applyFill="1" applyBorder="1"/>
    <xf numFmtId="166" fontId="12" fillId="2" borderId="8" xfId="0" applyNumberFormat="1" applyFont="1" applyFill="1" applyBorder="1"/>
    <xf numFmtId="166" fontId="12" fillId="2" borderId="9" xfId="0" applyNumberFormat="1" applyFont="1" applyFill="1" applyBorder="1"/>
    <xf numFmtId="166" fontId="9" fillId="0" borderId="1" xfId="0" applyNumberFormat="1" applyFont="1" applyBorder="1"/>
    <xf numFmtId="165" fontId="9" fillId="0" borderId="8" xfId="0" applyNumberFormat="1" applyFont="1" applyBorder="1"/>
    <xf numFmtId="165" fontId="9" fillId="0" borderId="9" xfId="0" applyNumberFormat="1" applyFont="1" applyBorder="1"/>
    <xf numFmtId="0" fontId="15" fillId="0" borderId="0" xfId="0" applyFont="1"/>
    <xf numFmtId="166" fontId="9" fillId="2" borderId="1" xfId="0" applyNumberFormat="1" applyFont="1" applyFill="1" applyBorder="1"/>
    <xf numFmtId="166" fontId="9" fillId="2" borderId="19" xfId="0" applyNumberFormat="1" applyFont="1" applyFill="1" applyBorder="1"/>
    <xf numFmtId="166" fontId="9" fillId="2" borderId="8" xfId="0" applyNumberFormat="1" applyFont="1" applyFill="1" applyBorder="1"/>
    <xf numFmtId="166" fontId="9" fillId="2" borderId="9" xfId="0" applyNumberFormat="1" applyFont="1" applyFill="1" applyBorder="1"/>
    <xf numFmtId="0" fontId="9" fillId="0" borderId="2" xfId="0" applyFont="1" applyBorder="1"/>
    <xf numFmtId="166" fontId="9" fillId="0" borderId="0" xfId="0" applyNumberFormat="1" applyFont="1"/>
    <xf numFmtId="166" fontId="9" fillId="0" borderId="7" xfId="0" applyNumberFormat="1" applyFont="1" applyBorder="1"/>
    <xf numFmtId="165" fontId="9" fillId="0" borderId="1" xfId="1" applyFont="1" applyBorder="1"/>
    <xf numFmtId="165" fontId="9" fillId="0" borderId="8" xfId="1" applyFont="1" applyFill="1" applyBorder="1"/>
    <xf numFmtId="167" fontId="9" fillId="0" borderId="9" xfId="5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165" fontId="9" fillId="0" borderId="19" xfId="1" applyFont="1" applyBorder="1"/>
    <xf numFmtId="165" fontId="9" fillId="0" borderId="8" xfId="1" applyFont="1" applyBorder="1"/>
    <xf numFmtId="165" fontId="9" fillId="0" borderId="9" xfId="1" applyFont="1" applyBorder="1"/>
    <xf numFmtId="165" fontId="9" fillId="0" borderId="1" xfId="1" applyFont="1" applyFill="1" applyBorder="1"/>
    <xf numFmtId="165" fontId="9" fillId="0" borderId="19" xfId="1" applyFont="1" applyFill="1" applyBorder="1"/>
    <xf numFmtId="165" fontId="9" fillId="0" borderId="9" xfId="1" applyFont="1" applyFill="1" applyBorder="1"/>
    <xf numFmtId="165" fontId="9" fillId="0" borderId="34" xfId="1" applyFont="1" applyBorder="1"/>
    <xf numFmtId="0" fontId="15" fillId="0" borderId="0" xfId="0" applyFont="1" applyAlignment="1">
      <alignment horizontal="left"/>
    </xf>
    <xf numFmtId="167" fontId="9" fillId="0" borderId="9" xfId="5" applyNumberFormat="1" applyFont="1" applyBorder="1"/>
    <xf numFmtId="166" fontId="12" fillId="0" borderId="5" xfId="0" applyNumberFormat="1" applyFont="1" applyBorder="1"/>
    <xf numFmtId="0" fontId="12" fillId="4" borderId="16" xfId="0" applyFont="1" applyFill="1" applyBorder="1"/>
    <xf numFmtId="0" fontId="24" fillId="0" borderId="2" xfId="0" applyFont="1" applyBorder="1" applyAlignment="1">
      <alignment horizontal="right"/>
    </xf>
    <xf numFmtId="49" fontId="9" fillId="0" borderId="0" xfId="0" applyNumberFormat="1" applyFont="1"/>
    <xf numFmtId="165" fontId="9" fillId="0" borderId="0" xfId="1" applyFont="1" applyBorder="1"/>
    <xf numFmtId="165" fontId="9" fillId="0" borderId="7" xfId="1" applyFont="1" applyBorder="1"/>
    <xf numFmtId="0" fontId="26" fillId="0" borderId="0" xfId="0" applyFont="1"/>
    <xf numFmtId="0" fontId="27" fillId="0" borderId="0" xfId="0" applyFont="1"/>
    <xf numFmtId="0" fontId="25" fillId="0" borderId="0" xfId="0" applyFont="1"/>
    <xf numFmtId="169" fontId="24" fillId="0" borderId="0" xfId="0" applyNumberFormat="1" applyFont="1" applyBorder="1"/>
    <xf numFmtId="166" fontId="9" fillId="0" borderId="0" xfId="0" applyNumberFormat="1" applyFont="1" applyBorder="1"/>
    <xf numFmtId="0" fontId="12" fillId="0" borderId="4" xfId="0" applyFont="1" applyBorder="1"/>
    <xf numFmtId="166" fontId="12" fillId="0" borderId="6" xfId="0" applyNumberFormat="1" applyFont="1" applyBorder="1"/>
    <xf numFmtId="0" fontId="28" fillId="11" borderId="40" xfId="0" applyFont="1" applyFill="1" applyBorder="1" applyAlignment="1">
      <alignment vertical="center"/>
    </xf>
    <xf numFmtId="166" fontId="28" fillId="11" borderId="39" xfId="0" applyNumberFormat="1" applyFont="1" applyFill="1" applyBorder="1" applyAlignment="1">
      <alignment vertical="center"/>
    </xf>
    <xf numFmtId="166" fontId="28" fillId="11" borderId="41" xfId="0" applyNumberFormat="1" applyFont="1" applyFill="1" applyBorder="1" applyAlignment="1">
      <alignment vertical="center"/>
    </xf>
    <xf numFmtId="166" fontId="28" fillId="11" borderId="40" xfId="0" applyNumberFormat="1" applyFont="1" applyFill="1" applyBorder="1" applyAlignment="1">
      <alignment vertical="center"/>
    </xf>
    <xf numFmtId="0" fontId="12" fillId="3" borderId="31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8" borderId="15" xfId="0" applyFont="1" applyFill="1" applyBorder="1" applyAlignment="1">
      <alignment horizontal="center"/>
    </xf>
    <xf numFmtId="166" fontId="12" fillId="7" borderId="29" xfId="0" applyNumberFormat="1" applyFont="1" applyFill="1" applyBorder="1"/>
    <xf numFmtId="166" fontId="12" fillId="7" borderId="16" xfId="0" applyNumberFormat="1" applyFont="1" applyFill="1" applyBorder="1"/>
    <xf numFmtId="165" fontId="12" fillId="7" borderId="29" xfId="1" applyFont="1" applyFill="1" applyBorder="1"/>
    <xf numFmtId="165" fontId="12" fillId="7" borderId="16" xfId="1" applyFont="1" applyFill="1" applyBorder="1"/>
    <xf numFmtId="0" fontId="12" fillId="16" borderId="32" xfId="0" applyFont="1" applyFill="1" applyBorder="1" applyAlignment="1">
      <alignment horizontal="center"/>
    </xf>
    <xf numFmtId="166" fontId="12" fillId="16" borderId="30" xfId="0" applyNumberFormat="1" applyFont="1" applyFill="1" applyBorder="1"/>
    <xf numFmtId="166" fontId="12" fillId="16" borderId="17" xfId="0" applyNumberFormat="1" applyFont="1" applyFill="1" applyBorder="1"/>
    <xf numFmtId="165" fontId="12" fillId="16" borderId="30" xfId="1" applyFont="1" applyFill="1" applyBorder="1"/>
    <xf numFmtId="165" fontId="12" fillId="16" borderId="17" xfId="1" applyFont="1" applyFill="1" applyBorder="1"/>
    <xf numFmtId="166" fontId="28" fillId="17" borderId="42" xfId="0" applyNumberFormat="1" applyFont="1" applyFill="1" applyBorder="1" applyAlignment="1">
      <alignment vertical="center"/>
    </xf>
    <xf numFmtId="166" fontId="28" fillId="17" borderId="39" xfId="0" applyNumberFormat="1" applyFont="1" applyFill="1" applyBorder="1" applyAlignment="1">
      <alignment vertical="center"/>
    </xf>
    <xf numFmtId="0" fontId="28" fillId="11" borderId="10" xfId="0" applyFont="1" applyFill="1" applyBorder="1" applyAlignment="1">
      <alignment vertical="center"/>
    </xf>
    <xf numFmtId="166" fontId="28" fillId="20" borderId="39" xfId="0" applyNumberFormat="1" applyFont="1" applyFill="1" applyBorder="1" applyAlignment="1">
      <alignment vertical="center"/>
    </xf>
    <xf numFmtId="166" fontId="28" fillId="20" borderId="12" xfId="0" applyNumberFormat="1" applyFont="1" applyFill="1" applyBorder="1" applyAlignment="1">
      <alignment vertical="center"/>
    </xf>
    <xf numFmtId="0" fontId="9" fillId="0" borderId="0" xfId="0" applyFont="1" applyFill="1"/>
    <xf numFmtId="0" fontId="12" fillId="16" borderId="15" xfId="0" applyFont="1" applyFill="1" applyBorder="1" applyAlignment="1">
      <alignment horizontal="center"/>
    </xf>
    <xf numFmtId="0" fontId="12" fillId="7" borderId="43" xfId="0" applyFont="1" applyFill="1" applyBorder="1"/>
    <xf numFmtId="0" fontId="9" fillId="0" borderId="34" xfId="0" applyFont="1" applyBorder="1"/>
    <xf numFmtId="0" fontId="12" fillId="7" borderId="44" xfId="0" applyFont="1" applyFill="1" applyBorder="1"/>
    <xf numFmtId="0" fontId="12" fillId="7" borderId="14" xfId="0" applyFont="1" applyFill="1" applyBorder="1" applyAlignment="1">
      <alignment horizontal="center"/>
    </xf>
    <xf numFmtId="166" fontId="9" fillId="0" borderId="8" xfId="0" applyNumberFormat="1" applyFont="1" applyBorder="1"/>
    <xf numFmtId="0" fontId="12" fillId="5" borderId="43" xfId="0" applyFont="1" applyFill="1" applyBorder="1"/>
    <xf numFmtId="0" fontId="12" fillId="5" borderId="44" xfId="0" applyFont="1" applyFill="1" applyBorder="1"/>
    <xf numFmtId="0" fontId="12" fillId="19" borderId="43" xfId="0" applyFont="1" applyFill="1" applyBorder="1"/>
    <xf numFmtId="0" fontId="12" fillId="19" borderId="44" xfId="0" applyFont="1" applyFill="1" applyBorder="1"/>
    <xf numFmtId="0" fontId="12" fillId="3" borderId="43" xfId="0" applyFont="1" applyFill="1" applyBorder="1"/>
    <xf numFmtId="169" fontId="30" fillId="0" borderId="0" xfId="0" applyNumberFormat="1" applyFont="1"/>
    <xf numFmtId="169" fontId="31" fillId="0" borderId="0" xfId="0" applyNumberFormat="1" applyFont="1"/>
    <xf numFmtId="0" fontId="28" fillId="12" borderId="10" xfId="0" applyFont="1" applyFill="1" applyBorder="1" applyAlignment="1">
      <alignment vertical="center"/>
    </xf>
    <xf numFmtId="167" fontId="28" fillId="11" borderId="12" xfId="0" applyNumberFormat="1" applyFont="1" applyFill="1" applyBorder="1" applyAlignment="1">
      <alignment vertical="center"/>
    </xf>
    <xf numFmtId="0" fontId="28" fillId="11" borderId="10" xfId="0" applyFont="1" applyFill="1" applyBorder="1"/>
    <xf numFmtId="167" fontId="28" fillId="11" borderId="12" xfId="0" applyNumberFormat="1" applyFont="1" applyFill="1" applyBorder="1"/>
    <xf numFmtId="167" fontId="19" fillId="4" borderId="17" xfId="1" applyNumberFormat="1" applyFont="1" applyFill="1" applyBorder="1"/>
    <xf numFmtId="167" fontId="28" fillId="11" borderId="39" xfId="0" applyNumberFormat="1" applyFont="1" applyFill="1" applyBorder="1"/>
    <xf numFmtId="0" fontId="19" fillId="4" borderId="44" xfId="0" applyFont="1" applyFill="1" applyBorder="1"/>
    <xf numFmtId="166" fontId="9" fillId="0" borderId="41" xfId="0" applyNumberFormat="1" applyFont="1" applyBorder="1"/>
    <xf numFmtId="165" fontId="9" fillId="0" borderId="41" xfId="1" applyFont="1" applyBorder="1"/>
    <xf numFmtId="167" fontId="9" fillId="3" borderId="45" xfId="0" applyNumberFormat="1" applyFont="1" applyFill="1" applyBorder="1"/>
    <xf numFmtId="167" fontId="9" fillId="3" borderId="15" xfId="0" applyNumberFormat="1" applyFont="1" applyFill="1" applyBorder="1"/>
    <xf numFmtId="167" fontId="12" fillId="2" borderId="33" xfId="0" applyNumberFormat="1" applyFont="1" applyFill="1" applyBorder="1"/>
    <xf numFmtId="167" fontId="12" fillId="2" borderId="9" xfId="0" applyNumberFormat="1" applyFont="1" applyFill="1" applyBorder="1"/>
    <xf numFmtId="167" fontId="9" fillId="0" borderId="33" xfId="0" applyNumberFormat="1" applyFont="1" applyBorder="1"/>
    <xf numFmtId="167" fontId="9" fillId="0" borderId="9" xfId="0" applyNumberFormat="1" applyFont="1" applyBorder="1"/>
    <xf numFmtId="0" fontId="20" fillId="0" borderId="34" xfId="0" applyFont="1" applyBorder="1"/>
    <xf numFmtId="167" fontId="20" fillId="0" borderId="33" xfId="0" applyNumberFormat="1" applyFont="1" applyBorder="1"/>
    <xf numFmtId="167" fontId="20" fillId="0" borderId="9" xfId="0" applyNumberFormat="1" applyFont="1" applyBorder="1"/>
    <xf numFmtId="0" fontId="12" fillId="4" borderId="44" xfId="0" applyFont="1" applyFill="1" applyBorder="1"/>
    <xf numFmtId="167" fontId="12" fillId="4" borderId="46" xfId="0" applyNumberFormat="1" applyFont="1" applyFill="1" applyBorder="1"/>
    <xf numFmtId="167" fontId="12" fillId="4" borderId="17" xfId="0" applyNumberFormat="1" applyFont="1" applyFill="1" applyBorder="1"/>
    <xf numFmtId="167" fontId="9" fillId="0" borderId="41" xfId="0" applyNumberFormat="1" applyFont="1" applyBorder="1"/>
    <xf numFmtId="167" fontId="9" fillId="0" borderId="7" xfId="0" applyNumberFormat="1" applyFont="1" applyBorder="1"/>
    <xf numFmtId="167" fontId="9" fillId="0" borderId="33" xfId="1" applyNumberFormat="1" applyFont="1" applyBorder="1"/>
    <xf numFmtId="167" fontId="9" fillId="0" borderId="9" xfId="1" applyNumberFormat="1" applyFont="1" applyFill="1" applyBorder="1"/>
    <xf numFmtId="167" fontId="9" fillId="0" borderId="9" xfId="1" applyNumberFormat="1" applyFont="1" applyBorder="1"/>
    <xf numFmtId="167" fontId="20" fillId="0" borderId="46" xfId="0" applyNumberFormat="1" applyFont="1" applyBorder="1"/>
    <xf numFmtId="167" fontId="20" fillId="0" borderId="17" xfId="0" applyNumberFormat="1" applyFont="1" applyBorder="1"/>
    <xf numFmtId="167" fontId="12" fillId="4" borderId="28" xfId="1" applyNumberFormat="1" applyFont="1" applyFill="1" applyBorder="1"/>
    <xf numFmtId="165" fontId="9" fillId="0" borderId="33" xfId="1" applyFont="1" applyFill="1" applyBorder="1"/>
    <xf numFmtId="165" fontId="9" fillId="0" borderId="33" xfId="0" applyNumberFormat="1" applyFont="1" applyBorder="1"/>
    <xf numFmtId="167" fontId="32" fillId="0" borderId="9" xfId="0" applyNumberFormat="1" applyFont="1" applyFill="1" applyBorder="1"/>
    <xf numFmtId="167" fontId="28" fillId="11" borderId="47" xfId="0" applyNumberFormat="1" applyFont="1" applyFill="1" applyBorder="1" applyAlignment="1">
      <alignment vertical="center"/>
    </xf>
    <xf numFmtId="167" fontId="12" fillId="4" borderId="17" xfId="1" applyNumberFormat="1" applyFont="1" applyFill="1" applyBorder="1"/>
    <xf numFmtId="0" fontId="32" fillId="0" borderId="34" xfId="0" applyFont="1" applyBorder="1"/>
    <xf numFmtId="165" fontId="9" fillId="0" borderId="34" xfId="0" applyNumberFormat="1" applyFont="1" applyBorder="1"/>
    <xf numFmtId="167" fontId="32" fillId="0" borderId="33" xfId="0" applyNumberFormat="1" applyFont="1" applyFill="1" applyBorder="1"/>
    <xf numFmtId="167" fontId="12" fillId="4" borderId="46" xfId="1" applyNumberFormat="1" applyFont="1" applyFill="1" applyBorder="1"/>
    <xf numFmtId="0" fontId="32" fillId="0" borderId="0" xfId="0" applyFont="1"/>
    <xf numFmtId="167" fontId="18" fillId="0" borderId="0" xfId="0" applyNumberFormat="1" applyFont="1"/>
    <xf numFmtId="167" fontId="24" fillId="0" borderId="0" xfId="0" applyNumberFormat="1" applyFont="1"/>
    <xf numFmtId="167" fontId="24" fillId="0" borderId="7" xfId="0" applyNumberFormat="1" applyFont="1" applyBorder="1"/>
    <xf numFmtId="169" fontId="33" fillId="0" borderId="0" xfId="0" applyNumberFormat="1" applyFont="1"/>
    <xf numFmtId="167" fontId="9" fillId="0" borderId="36" xfId="0" applyNumberFormat="1" applyFont="1" applyBorder="1"/>
    <xf numFmtId="167" fontId="9" fillId="0" borderId="0" xfId="0" applyNumberFormat="1" applyFont="1"/>
    <xf numFmtId="167" fontId="9" fillId="0" borderId="0" xfId="1" applyNumberFormat="1" applyFont="1" applyBorder="1"/>
    <xf numFmtId="167" fontId="12" fillId="12" borderId="11" xfId="0" applyNumberFormat="1" applyFont="1" applyFill="1" applyBorder="1" applyAlignment="1">
      <alignment vertical="center"/>
    </xf>
    <xf numFmtId="167" fontId="12" fillId="12" borderId="28" xfId="0" applyNumberFormat="1" applyFont="1" applyFill="1" applyBorder="1" applyAlignment="1">
      <alignment vertical="center"/>
    </xf>
    <xf numFmtId="167" fontId="9" fillId="3" borderId="43" xfId="0" applyNumberFormat="1" applyFont="1" applyFill="1" applyBorder="1"/>
    <xf numFmtId="167" fontId="9" fillId="0" borderId="34" xfId="1" applyNumberFormat="1" applyFont="1" applyBorder="1"/>
    <xf numFmtId="167" fontId="28" fillId="12" borderId="10" xfId="0" applyNumberFormat="1" applyFont="1" applyFill="1" applyBorder="1" applyAlignment="1">
      <alignment vertical="center"/>
    </xf>
    <xf numFmtId="167" fontId="19" fillId="4" borderId="44" xfId="1" applyNumberFormat="1" applyFont="1" applyFill="1" applyBorder="1"/>
    <xf numFmtId="167" fontId="28" fillId="12" borderId="39" xfId="0" applyNumberFormat="1" applyFont="1" applyFill="1" applyBorder="1" applyAlignment="1">
      <alignment vertical="center"/>
    </xf>
    <xf numFmtId="167" fontId="9" fillId="0" borderId="34" xfId="0" applyNumberFormat="1" applyFont="1" applyBorder="1"/>
    <xf numFmtId="167" fontId="9" fillId="0" borderId="8" xfId="1" applyNumberFormat="1" applyFont="1" applyBorder="1"/>
    <xf numFmtId="167" fontId="9" fillId="0" borderId="34" xfId="1" applyNumberFormat="1" applyFont="1" applyFill="1" applyBorder="1"/>
    <xf numFmtId="167" fontId="12" fillId="4" borderId="44" xfId="1" applyNumberFormat="1" applyFont="1" applyFill="1" applyBorder="1"/>
    <xf numFmtId="167" fontId="12" fillId="4" borderId="48" xfId="0" applyNumberFormat="1" applyFont="1" applyFill="1" applyBorder="1"/>
    <xf numFmtId="167" fontId="12" fillId="4" borderId="28" xfId="0" applyNumberFormat="1" applyFont="1" applyFill="1" applyBorder="1"/>
    <xf numFmtId="167" fontId="12" fillId="2" borderId="34" xfId="0" applyNumberFormat="1" applyFont="1" applyFill="1" applyBorder="1"/>
    <xf numFmtId="167" fontId="9" fillId="0" borderId="8" xfId="0" applyNumberFormat="1" applyFont="1" applyBorder="1"/>
    <xf numFmtId="167" fontId="9" fillId="2" borderId="44" xfId="0" applyNumberFormat="1" applyFont="1" applyFill="1" applyBorder="1"/>
    <xf numFmtId="167" fontId="9" fillId="2" borderId="17" xfId="0" applyNumberFormat="1" applyFont="1" applyFill="1" applyBorder="1"/>
    <xf numFmtId="167" fontId="9" fillId="0" borderId="42" xfId="0" applyNumberFormat="1" applyFont="1" applyBorder="1"/>
    <xf numFmtId="167" fontId="9" fillId="0" borderId="42" xfId="1" applyNumberFormat="1" applyFont="1" applyBorder="1"/>
    <xf numFmtId="164" fontId="12" fillId="0" borderId="9" xfId="0" applyNumberFormat="1" applyFont="1" applyBorder="1"/>
    <xf numFmtId="164" fontId="9" fillId="9" borderId="9" xfId="0" applyNumberFormat="1" applyFont="1" applyFill="1" applyBorder="1"/>
    <xf numFmtId="0" fontId="9" fillId="0" borderId="27" xfId="0" applyFont="1" applyBorder="1"/>
    <xf numFmtId="164" fontId="9" fillId="0" borderId="9" xfId="0" applyNumberFormat="1" applyFont="1" applyBorder="1"/>
    <xf numFmtId="0" fontId="12" fillId="12" borderId="13" xfId="0" applyFont="1" applyFill="1" applyBorder="1" applyAlignment="1">
      <alignment vertical="center"/>
    </xf>
    <xf numFmtId="170" fontId="9" fillId="7" borderId="15" xfId="0" applyNumberFormat="1" applyFont="1" applyFill="1" applyBorder="1"/>
    <xf numFmtId="164" fontId="12" fillId="4" borderId="17" xfId="0" applyNumberFormat="1" applyFont="1" applyFill="1" applyBorder="1"/>
    <xf numFmtId="164" fontId="12" fillId="6" borderId="17" xfId="0" applyNumberFormat="1" applyFont="1" applyFill="1" applyBorder="1"/>
    <xf numFmtId="0" fontId="9" fillId="9" borderId="34" xfId="0" applyFont="1" applyFill="1" applyBorder="1"/>
    <xf numFmtId="166" fontId="9" fillId="7" borderId="43" xfId="0" applyNumberFormat="1" applyFont="1" applyFill="1" applyBorder="1"/>
    <xf numFmtId="164" fontId="12" fillId="0" borderId="34" xfId="0" applyNumberFormat="1" applyFont="1" applyBorder="1"/>
    <xf numFmtId="166" fontId="9" fillId="0" borderId="34" xfId="0" applyNumberFormat="1" applyFont="1" applyBorder="1"/>
    <xf numFmtId="164" fontId="9" fillId="9" borderId="34" xfId="0" applyNumberFormat="1" applyFont="1" applyFill="1" applyBorder="1"/>
    <xf numFmtId="164" fontId="12" fillId="4" borderId="44" xfId="0" applyNumberFormat="1" applyFont="1" applyFill="1" applyBorder="1"/>
    <xf numFmtId="0" fontId="12" fillId="6" borderId="44" xfId="0" applyFont="1" applyFill="1" applyBorder="1"/>
    <xf numFmtId="164" fontId="9" fillId="0" borderId="34" xfId="0" applyNumberFormat="1" applyFont="1" applyBorder="1"/>
    <xf numFmtId="164" fontId="12" fillId="6" borderId="44" xfId="0" applyNumberFormat="1" applyFont="1" applyFill="1" applyBorder="1"/>
    <xf numFmtId="164" fontId="12" fillId="6" borderId="10" xfId="0" applyNumberFormat="1" applyFont="1" applyFill="1" applyBorder="1"/>
    <xf numFmtId="164" fontId="12" fillId="6" borderId="28" xfId="0" applyNumberFormat="1" applyFont="1" applyFill="1" applyBorder="1"/>
    <xf numFmtId="0" fontId="12" fillId="6" borderId="10" xfId="0" applyFont="1" applyFill="1" applyBorder="1"/>
    <xf numFmtId="0" fontId="5" fillId="21" borderId="8" xfId="2" applyFill="1" applyBorder="1"/>
    <xf numFmtId="167" fontId="5" fillId="21" borderId="9" xfId="2" applyNumberFormat="1" applyFill="1" applyBorder="1"/>
    <xf numFmtId="0" fontId="5" fillId="18" borderId="8" xfId="2" applyFill="1" applyBorder="1"/>
    <xf numFmtId="167" fontId="5" fillId="18" borderId="9" xfId="2" applyNumberFormat="1" applyFill="1" applyBorder="1"/>
    <xf numFmtId="0" fontId="8" fillId="0" borderId="8" xfId="2" applyFont="1" applyBorder="1"/>
    <xf numFmtId="167" fontId="8" fillId="0" borderId="9" xfId="2" applyNumberFormat="1" applyFont="1" applyBorder="1"/>
    <xf numFmtId="0" fontId="8" fillId="0" borderId="0" xfId="2" applyFont="1"/>
    <xf numFmtId="0" fontId="29" fillId="14" borderId="40" xfId="0" applyFont="1" applyFill="1" applyBorder="1" applyAlignment="1">
      <alignment horizontal="center" vertical="center"/>
    </xf>
    <xf numFmtId="0" fontId="29" fillId="14" borderId="41" xfId="0" applyFont="1" applyFill="1" applyBorder="1" applyAlignment="1">
      <alignment horizontal="center" vertical="center"/>
    </xf>
    <xf numFmtId="0" fontId="29" fillId="14" borderId="42" xfId="0" applyFont="1" applyFill="1" applyBorder="1" applyAlignment="1">
      <alignment horizontal="center" vertical="center"/>
    </xf>
    <xf numFmtId="0" fontId="29" fillId="14" borderId="4" xfId="0" applyFont="1" applyFill="1" applyBorder="1" applyAlignment="1">
      <alignment horizontal="center" vertical="center"/>
    </xf>
    <xf numFmtId="0" fontId="29" fillId="14" borderId="5" xfId="0" applyFont="1" applyFill="1" applyBorder="1" applyAlignment="1">
      <alignment horizontal="center" vertical="center"/>
    </xf>
    <xf numFmtId="0" fontId="29" fillId="14" borderId="6" xfId="0" applyFont="1" applyFill="1" applyBorder="1" applyAlignment="1">
      <alignment horizontal="center" vertical="center"/>
    </xf>
    <xf numFmtId="0" fontId="29" fillId="13" borderId="40" xfId="0" applyFont="1" applyFill="1" applyBorder="1" applyAlignment="1">
      <alignment horizontal="center" vertical="center"/>
    </xf>
    <xf numFmtId="0" fontId="29" fillId="13" borderId="41" xfId="0" applyFont="1" applyFill="1" applyBorder="1" applyAlignment="1">
      <alignment horizontal="center" vertical="center"/>
    </xf>
    <xf numFmtId="0" fontId="29" fillId="13" borderId="42" xfId="0" applyFont="1" applyFill="1" applyBorder="1" applyAlignment="1">
      <alignment horizontal="center" vertical="center"/>
    </xf>
    <xf numFmtId="0" fontId="5" fillId="0" borderId="11" xfId="2" applyBorder="1" applyAlignment="1">
      <alignment horizontal="center" wrapText="1"/>
    </xf>
    <xf numFmtId="0" fontId="34" fillId="14" borderId="40" xfId="2" applyFont="1" applyFill="1" applyBorder="1" applyAlignment="1">
      <alignment horizontal="center" vertical="center"/>
    </xf>
    <xf numFmtId="0" fontId="34" fillId="14" borderId="41" xfId="2" applyFont="1" applyFill="1" applyBorder="1" applyAlignment="1">
      <alignment horizontal="center" vertical="center"/>
    </xf>
    <xf numFmtId="0" fontId="34" fillId="14" borderId="42" xfId="2" applyFont="1" applyFill="1" applyBorder="1" applyAlignment="1">
      <alignment horizontal="center" vertical="center"/>
    </xf>
    <xf numFmtId="0" fontId="5" fillId="0" borderId="11" xfId="2" applyBorder="1" applyAlignment="1">
      <alignment horizontal="center"/>
    </xf>
    <xf numFmtId="0" fontId="9" fillId="0" borderId="0" xfId="9" applyFont="1" applyAlignment="1">
      <alignment horizontal="left"/>
    </xf>
    <xf numFmtId="0" fontId="12" fillId="0" borderId="0" xfId="9" applyFont="1" applyAlignment="1">
      <alignment horizontal="center"/>
    </xf>
    <xf numFmtId="0" fontId="11" fillId="0" borderId="0" xfId="9" applyFont="1" applyAlignment="1">
      <alignment horizontal="center"/>
    </xf>
    <xf numFmtId="0" fontId="12" fillId="0" borderId="19" xfId="9" applyFont="1" applyBorder="1" applyAlignment="1">
      <alignment horizontal="center" vertical="center" wrapText="1"/>
    </xf>
    <xf numFmtId="0" fontId="12" fillId="0" borderId="21" xfId="9" applyFont="1" applyBorder="1" applyAlignment="1">
      <alignment horizontal="center" vertical="center" wrapText="1"/>
    </xf>
    <xf numFmtId="0" fontId="12" fillId="0" borderId="20" xfId="9" applyFont="1" applyBorder="1" applyAlignment="1">
      <alignment horizontal="left" vertical="center"/>
    </xf>
    <xf numFmtId="0" fontId="12" fillId="0" borderId="21" xfId="9" applyFont="1" applyBorder="1" applyAlignment="1">
      <alignment horizontal="left" vertical="center"/>
    </xf>
    <xf numFmtId="0" fontId="35" fillId="0" borderId="0" xfId="2" applyFont="1"/>
  </cellXfs>
  <cellStyles count="10">
    <cellStyle name="Euro" xfId="1"/>
    <cellStyle name="Moeda" xfId="5" builtinId="4"/>
    <cellStyle name="Moeda 2" xfId="8"/>
    <cellStyle name="Normal" xfId="0" builtinId="0"/>
    <cellStyle name="Normal 2" xfId="2"/>
    <cellStyle name="Normal 3" xfId="3"/>
    <cellStyle name="Normal 4" xfId="6"/>
    <cellStyle name="Normal 5" xfId="7"/>
    <cellStyle name="Normal 6" xfId="9"/>
    <cellStyle name="Percentagem 2" xfId="4"/>
  </cellStyles>
  <dxfs count="0"/>
  <tableStyles count="0" defaultTableStyle="TableStyleMedium2" defaultPivotStyle="PivotStyleLight16"/>
  <colors>
    <mruColors>
      <color rgb="FFFFD966"/>
      <color rgb="FFEF863F"/>
      <color rgb="FFF4B084"/>
      <color rgb="FF548235"/>
      <color rgb="FFFF0066"/>
      <color rgb="FF5B9BD5"/>
      <color rgb="FFFFC000"/>
      <color rgb="FFC65911"/>
      <color rgb="FF70AD47"/>
      <color rgb="FFE7DC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p20117\AppData\Local\Microsoft\Windows\INetCache\Content.Outlook\6929ZC2G\IRS_TabelasReten&#231;&#227;o_2023_Continente%20(00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paulo.nuncio/AppData/Local/Microsoft/Windows/Temporary%20Internet%20Files/Content.Outlook/XEV4A431/Modelo%20TRF%202013_v14.1.2013_vf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_me"/>
      <sheetName val="OutputS1&gt;&gt;"/>
      <sheetName val="Trabalho_Dependente"/>
      <sheetName val="Pensões"/>
      <sheetName val="OutputS2&gt;&gt;"/>
      <sheetName val="Output_CatA"/>
      <sheetName val="Output_CatH"/>
      <sheetName val="Output_Impactos"/>
      <sheetName val="CompararLim&gt;&gt;"/>
      <sheetName val="CatA"/>
      <sheetName val="CatH"/>
      <sheetName val="CompararMeio&gt;&gt;"/>
      <sheetName val="CatA (3)"/>
      <sheetName val="CatH (3)"/>
      <sheetName val="CompararLim+1&gt;&gt;"/>
      <sheetName val="CatA (2)"/>
      <sheetName val="CatH (2)"/>
      <sheetName val="EngineS1&gt;&gt;"/>
      <sheetName val="Cat_A_fim"/>
      <sheetName val="CatH_fim"/>
      <sheetName val="Cat_A_meio"/>
      <sheetName val="CatH_meio"/>
      <sheetName val="H_atual"/>
      <sheetName val="A_atual"/>
      <sheetName val="Inputs&amp;Engine&gt;&gt;"/>
      <sheetName val="Inputs"/>
      <sheetName val="InputsPens"/>
      <sheetName val="Engine"/>
      <sheetName val="EnginePens"/>
      <sheetName val="EngineTabelas&gt;&gt;"/>
      <sheetName val="Não casado ou2tit sem filhos&gt;&gt;"/>
      <sheetName val="Anual"/>
      <sheetName val="Mensal"/>
      <sheetName val="1tit sem filho&gt;&gt;"/>
      <sheetName val="Anual (2)"/>
      <sheetName val="Mensal (2)"/>
      <sheetName val="Não casado 1 filho&gt;&gt;"/>
      <sheetName val="Anual (3)"/>
      <sheetName val="Mensal (3)"/>
      <sheetName val="2tit 1 filho&gt;&gt;"/>
      <sheetName val="Anual (4)"/>
      <sheetName val="Mensal (4)"/>
      <sheetName val="Não casado 2 filhos&gt;&gt;"/>
      <sheetName val="Anual (5)"/>
      <sheetName val="Mensal (5)"/>
      <sheetName val="2tit 2 filhos&gt;&gt;"/>
      <sheetName val="Anual (6)"/>
      <sheetName val="Mensal (6)"/>
      <sheetName val="1tit 1 filho&gt;&gt;"/>
      <sheetName val="Anual (7)"/>
      <sheetName val="Mensal (7)"/>
      <sheetName val="1tit 2 filhos&gt;&gt;"/>
      <sheetName val="Anual (8)"/>
      <sheetName val="Mensal (8)"/>
      <sheetName val="Def. n_c ou 2t sem filho&gt;&gt;"/>
      <sheetName val="Anual (9)"/>
      <sheetName val="Mensal (9)"/>
      <sheetName val="Def. n_c 1 filho&gt;&gt;"/>
      <sheetName val="Anual (10)"/>
      <sheetName val="Mensal (10)"/>
      <sheetName val="Def. 2tit 1 filho&gt;&gt;"/>
      <sheetName val="Anual (11)"/>
      <sheetName val="Mensal (11)"/>
      <sheetName val="Def. 1tit s_filho&gt;&gt;"/>
      <sheetName val="Anual (12)"/>
      <sheetName val="Mensal (12)"/>
      <sheetName val="Def. 1tit 1 filho&gt;&gt;"/>
      <sheetName val="Anual (13)"/>
      <sheetName val="Mensal (13)"/>
      <sheetName val="Pensionistas&gt;&gt;"/>
      <sheetName val="Anual (14)"/>
      <sheetName val="Mensal (14)"/>
      <sheetName val="Pens 1tit&gt;&gt;"/>
      <sheetName val="Anual (15)"/>
      <sheetName val="Mensal (15)"/>
      <sheetName val="Pens def&gt;&gt;"/>
      <sheetName val="Anual (16)"/>
      <sheetName val="Mensal (16)"/>
      <sheetName val="Pens def 1tit&gt;&gt;"/>
      <sheetName val="Anual (17)"/>
      <sheetName val="Mensal (17)"/>
      <sheetName val="Pens def FA&gt;&gt;"/>
      <sheetName val="Anual (18)"/>
      <sheetName val="Mensal (18)"/>
      <sheetName val="Pens def 1tit FA&gt;&gt;"/>
      <sheetName val="Anual (19)"/>
      <sheetName val="Mensal (19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9">
          <cell r="D19">
            <v>4104</v>
          </cell>
        </row>
        <row r="21">
          <cell r="D21">
            <v>250</v>
          </cell>
        </row>
        <row r="26">
          <cell r="D26">
            <v>10668</v>
          </cell>
        </row>
        <row r="28">
          <cell r="D28">
            <v>2.2999999999999998</v>
          </cell>
        </row>
        <row r="30">
          <cell r="D30">
            <v>4840</v>
          </cell>
        </row>
        <row r="36">
          <cell r="D36">
            <v>-120</v>
          </cell>
        </row>
        <row r="37">
          <cell r="D37">
            <v>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/>
      <sheetData sheetId="60" refreshError="1"/>
      <sheetData sheetId="61" refreshError="1"/>
      <sheetData sheetId="62"/>
      <sheetData sheetId="63" refreshError="1"/>
      <sheetData sheetId="64" refreshError="1"/>
      <sheetData sheetId="65"/>
      <sheetData sheetId="66" refreshError="1"/>
      <sheetData sheetId="67" refreshError="1"/>
      <sheetData sheetId="68"/>
      <sheetData sheetId="69" refreshError="1"/>
      <sheetData sheetId="70" refreshError="1"/>
      <sheetData sheetId="71"/>
      <sheetData sheetId="72" refreshError="1"/>
      <sheetData sheetId="73" refreshError="1"/>
      <sheetData sheetId="74"/>
      <sheetData sheetId="75" refreshError="1"/>
      <sheetData sheetId="76" refreshError="1"/>
      <sheetData sheetId="77"/>
      <sheetData sheetId="78" refreshError="1"/>
      <sheetData sheetId="79" refreshError="1"/>
      <sheetData sheetId="80"/>
      <sheetData sheetId="81" refreshError="1"/>
      <sheetData sheetId="82" refreshError="1"/>
      <sheetData sheetId="83"/>
      <sheetData sheetId="84" refreshError="1"/>
      <sheetData sheetId="85" refreshError="1"/>
      <sheetData sheetId="8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de Decisão"/>
      <sheetName val="Hipóteses OE2013"/>
      <sheetName val="Medidas OE2013"/>
      <sheetName val="Cenário Base"/>
      <sheetName val="Cenários RF 2013"/>
      <sheetName val="Cenário NM - Receita 2013"/>
      <sheetName val="Rendimento - Categoria A 2013"/>
      <sheetName val="Rendimento - Categoria H 2013"/>
      <sheetName val="Cenário NM - Categoria A 2013"/>
      <sheetName val="Cenário B2 - Categoria H 2013"/>
      <sheetName val="Cenário NM - Categoria H 2013"/>
      <sheetName val="Tabelas RF 2012"/>
      <sheetName val="Tabelas Cen. NM RF 2013"/>
      <sheetName val="A (priv) - Solteiro 0 filhos"/>
      <sheetName val="A (priv) - Casado 1 filho"/>
      <sheetName val="A (pub) - Solteiro 0 filhos"/>
      <sheetName val="A (pub) - Casado 1 filho"/>
      <sheetName val="H - Solteiro_Casado"/>
      <sheetName val="Privados Exemplos - RF"/>
      <sheetName val="Privados Exemplos - Liq"/>
      <sheetName val="FP Exemplos"/>
      <sheetName val="B2 - trabalho dependente (2013)"/>
      <sheetName val="B2 - pensões (2013)"/>
      <sheetName val="Pensões Exemplos"/>
      <sheetName val="trabalho dependente (2012)"/>
      <sheetName val="trabalho dependente FP (2012)"/>
      <sheetName val="pensões (2012)"/>
      <sheetName val="trabalho dependente (2013)"/>
      <sheetName val="trabalho dependente FP (2013)"/>
      <sheetName val="pensões (201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6"/>
  <sheetViews>
    <sheetView topLeftCell="A25" zoomScaleNormal="100" workbookViewId="0">
      <selection activeCell="B57" sqref="B57"/>
    </sheetView>
  </sheetViews>
  <sheetFormatPr defaultRowHeight="14.5" x14ac:dyDescent="0.35"/>
  <cols>
    <col min="1" max="1" width="2.90625" style="124" customWidth="1"/>
    <col min="2" max="2" width="62.26953125" style="124" customWidth="1"/>
    <col min="3" max="3" width="13.453125" style="124" customWidth="1"/>
    <col min="4" max="6" width="12.81640625" style="124" customWidth="1"/>
    <col min="7" max="7" width="5" style="124" customWidth="1"/>
    <col min="8" max="9" width="8.7265625" style="124"/>
    <col min="10" max="10" width="7.90625" style="124" customWidth="1"/>
    <col min="11" max="12" width="8.7265625" style="124" hidden="1" customWidth="1"/>
    <col min="13" max="13" width="51.1796875" style="124" customWidth="1"/>
    <col min="14" max="14" width="29" style="124" customWidth="1"/>
    <col min="15" max="15" width="10.7265625" style="124" bestFit="1" customWidth="1"/>
    <col min="16" max="16384" width="8.7265625" style="124"/>
  </cols>
  <sheetData>
    <row r="1" spans="2:8" ht="15" thickBot="1" x14ac:dyDescent="0.4"/>
    <row r="2" spans="2:8" s="125" customFormat="1" ht="23.5" customHeight="1" thickBot="1" x14ac:dyDescent="0.3">
      <c r="B2" s="297" t="s">
        <v>66</v>
      </c>
      <c r="C2" s="298"/>
      <c r="D2" s="298"/>
      <c r="E2" s="298"/>
      <c r="F2" s="299"/>
    </row>
    <row r="3" spans="2:8" ht="15" thickBot="1" x14ac:dyDescent="0.4">
      <c r="B3" s="126" t="s">
        <v>72</v>
      </c>
      <c r="C3" s="166">
        <f>C5/30*30</f>
        <v>1000.0000000000001</v>
      </c>
      <c r="D3" s="166">
        <f>D5/30*30</f>
        <v>1000.0000000000001</v>
      </c>
      <c r="E3" s="166">
        <f>E5/30*30</f>
        <v>1000.0000000000001</v>
      </c>
      <c r="F3" s="128">
        <f>F5/30*30</f>
        <v>1000.0000000000001</v>
      </c>
      <c r="G3" s="120" t="s">
        <v>69</v>
      </c>
    </row>
    <row r="4" spans="2:8" x14ac:dyDescent="0.35">
      <c r="B4" s="193" t="s">
        <v>60</v>
      </c>
      <c r="C4" s="196" t="s">
        <v>5</v>
      </c>
      <c r="D4" s="181" t="s">
        <v>6</v>
      </c>
      <c r="E4" s="175" t="s">
        <v>5</v>
      </c>
      <c r="F4" s="176" t="s">
        <v>6</v>
      </c>
      <c r="H4" s="191"/>
    </row>
    <row r="5" spans="2:8" x14ac:dyDescent="0.35">
      <c r="B5" s="194" t="s">
        <v>68</v>
      </c>
      <c r="C5" s="131">
        <v>1000</v>
      </c>
      <c r="D5" s="130">
        <v>1000</v>
      </c>
      <c r="E5" s="131">
        <v>1000</v>
      </c>
      <c r="F5" s="132">
        <v>1000</v>
      </c>
    </row>
    <row r="6" spans="2:8" x14ac:dyDescent="0.35">
      <c r="B6" s="194" t="s">
        <v>121</v>
      </c>
      <c r="C6" s="197">
        <f>6*22</f>
        <v>132</v>
      </c>
      <c r="D6" s="133">
        <f>6*22</f>
        <v>132</v>
      </c>
      <c r="E6" s="134">
        <v>0</v>
      </c>
      <c r="F6" s="135">
        <v>0</v>
      </c>
      <c r="H6" s="136"/>
    </row>
    <row r="7" spans="2:8" x14ac:dyDescent="0.35">
      <c r="B7" s="194" t="s">
        <v>27</v>
      </c>
      <c r="C7" s="139">
        <f>C5*23.75%</f>
        <v>237.5</v>
      </c>
      <c r="D7" s="138">
        <f>D5*22.3%</f>
        <v>223</v>
      </c>
      <c r="E7" s="139">
        <f>E5*23.75%</f>
        <v>237.5</v>
      </c>
      <c r="F7" s="140">
        <f>F5*22.3%</f>
        <v>223</v>
      </c>
    </row>
    <row r="8" spans="2:8" ht="15" thickBot="1" x14ac:dyDescent="0.4">
      <c r="B8" s="195" t="s">
        <v>29</v>
      </c>
      <c r="C8" s="178">
        <f>C5+C6+C7</f>
        <v>1369.5</v>
      </c>
      <c r="D8" s="182">
        <f>D5+D6+D7</f>
        <v>1355</v>
      </c>
      <c r="E8" s="178">
        <f>E5+E6+E7</f>
        <v>1237.5</v>
      </c>
      <c r="F8" s="183">
        <f>F5+F6+F7</f>
        <v>1223</v>
      </c>
    </row>
    <row r="9" spans="2:8" ht="15" thickBot="1" x14ac:dyDescent="0.4">
      <c r="B9" s="141"/>
      <c r="C9" s="167"/>
      <c r="D9" s="167"/>
      <c r="E9" s="167"/>
      <c r="F9" s="143"/>
    </row>
    <row r="10" spans="2:8" x14ac:dyDescent="0.35">
      <c r="B10" s="198" t="s">
        <v>0</v>
      </c>
      <c r="C10" s="196"/>
      <c r="D10" s="181"/>
      <c r="E10" s="175"/>
      <c r="F10" s="176"/>
    </row>
    <row r="11" spans="2:8" x14ac:dyDescent="0.35">
      <c r="B11" s="194" t="s">
        <v>14</v>
      </c>
      <c r="C11" s="149">
        <f>C3/22*2*(30/30)</f>
        <v>90.909090909090921</v>
      </c>
      <c r="D11" s="144">
        <f>D3/22*2*(30/30)</f>
        <v>90.909090909090921</v>
      </c>
      <c r="E11" s="145">
        <v>0</v>
      </c>
      <c r="F11" s="146">
        <v>0</v>
      </c>
      <c r="G11" s="147" t="s">
        <v>10</v>
      </c>
      <c r="H11" s="136"/>
    </row>
    <row r="12" spans="2:8" x14ac:dyDescent="0.35">
      <c r="B12" s="194" t="s">
        <v>15</v>
      </c>
      <c r="C12" s="149">
        <f>C3/22*2*(30/30)</f>
        <v>90.909090909090921</v>
      </c>
      <c r="D12" s="148">
        <f>D3/22*2*(30/30)</f>
        <v>90.909090909090921</v>
      </c>
      <c r="E12" s="149">
        <f>E3/22*2*(30/30)</f>
        <v>90.909090909090921</v>
      </c>
      <c r="F12" s="150">
        <f>F3/22*2*(30/30)</f>
        <v>90.909090909090921</v>
      </c>
      <c r="G12" s="124" t="s">
        <v>11</v>
      </c>
    </row>
    <row r="13" spans="2:8" x14ac:dyDescent="0.35">
      <c r="B13" s="194" t="s">
        <v>3</v>
      </c>
      <c r="C13" s="145">
        <f>C3/12*(30/30)</f>
        <v>83.333333333333343</v>
      </c>
      <c r="D13" s="152">
        <f>D3/12*(30/30)</f>
        <v>83.333333333333343</v>
      </c>
      <c r="E13" s="145">
        <f>E3/12*(30/30)</f>
        <v>83.333333333333343</v>
      </c>
      <c r="F13" s="153">
        <f>F3/12*(30/30)</f>
        <v>83.333333333333343</v>
      </c>
      <c r="G13" s="124" t="s">
        <v>12</v>
      </c>
      <c r="H13" s="147"/>
    </row>
    <row r="14" spans="2:8" x14ac:dyDescent="0.35">
      <c r="B14" s="194" t="s">
        <v>28</v>
      </c>
      <c r="C14" s="149">
        <f>C3/30*24/12*(30/30)</f>
        <v>66.666666666666671</v>
      </c>
      <c r="D14" s="148">
        <f>D3/30*24/12*(30/30)</f>
        <v>66.666666666666671</v>
      </c>
      <c r="E14" s="154">
        <f>E3/30*24/12*(30/30)</f>
        <v>66.666666666666671</v>
      </c>
      <c r="F14" s="150">
        <f>F3/30*24/12*(30/30)</f>
        <v>66.666666666666671</v>
      </c>
      <c r="G14" s="147" t="s">
        <v>13</v>
      </c>
      <c r="H14" s="155"/>
    </row>
    <row r="15" spans="2:8" x14ac:dyDescent="0.35">
      <c r="B15" s="194" t="s">
        <v>27</v>
      </c>
      <c r="C15" s="149">
        <f>(C11+C12+C13)*23.75%</f>
        <v>62.973484848484851</v>
      </c>
      <c r="D15" s="148">
        <f>(D11+D12+D13)*22.3%</f>
        <v>59.12878787878789</v>
      </c>
      <c r="E15" s="149">
        <f>(E11+E12+E13)*23.75%</f>
        <v>41.382575757575758</v>
      </c>
      <c r="F15" s="156">
        <f>(F11+F12+F13)*22.3%</f>
        <v>38.856060606060609</v>
      </c>
      <c r="G15" s="147"/>
      <c r="H15" s="147"/>
    </row>
    <row r="16" spans="2:8" ht="15" thickBot="1" x14ac:dyDescent="0.4">
      <c r="B16" s="199" t="s">
        <v>2</v>
      </c>
      <c r="C16" s="180">
        <f>SUM(C11:C15)</f>
        <v>394.79166666666674</v>
      </c>
      <c r="D16" s="184">
        <f>SUM(D11:D15)</f>
        <v>390.94696969696975</v>
      </c>
      <c r="E16" s="180">
        <f>SUM(E11:E15)</f>
        <v>282.29166666666669</v>
      </c>
      <c r="F16" s="185">
        <f>SUM(F11:F15)</f>
        <v>279.76515151515156</v>
      </c>
      <c r="G16" s="147"/>
      <c r="H16" s="147"/>
    </row>
    <row r="17" spans="2:8" ht="15.5" customHeight="1" thickBot="1" x14ac:dyDescent="0.4">
      <c r="B17" s="168"/>
      <c r="C17" s="157"/>
      <c r="D17" s="157"/>
      <c r="E17" s="157"/>
      <c r="F17" s="169"/>
    </row>
    <row r="18" spans="2:8" x14ac:dyDescent="0.35">
      <c r="B18" s="200" t="s">
        <v>1</v>
      </c>
      <c r="C18" s="196"/>
      <c r="D18" s="181"/>
      <c r="E18" s="175"/>
      <c r="F18" s="176"/>
      <c r="G18" s="147"/>
      <c r="H18" s="147"/>
    </row>
    <row r="19" spans="2:8" x14ac:dyDescent="0.35">
      <c r="B19" s="194" t="s">
        <v>8</v>
      </c>
      <c r="C19" s="145">
        <v>0</v>
      </c>
      <c r="D19" s="152">
        <v>0</v>
      </c>
      <c r="E19" s="145">
        <v>0</v>
      </c>
      <c r="F19" s="153">
        <v>0</v>
      </c>
      <c r="G19" s="124" t="s">
        <v>19</v>
      </c>
      <c r="H19" s="147"/>
    </row>
    <row r="20" spans="2:8" x14ac:dyDescent="0.35">
      <c r="B20" s="194" t="s">
        <v>9</v>
      </c>
      <c r="C20" s="145">
        <v>0</v>
      </c>
      <c r="D20" s="152">
        <v>0</v>
      </c>
      <c r="E20" s="145">
        <v>0</v>
      </c>
      <c r="F20" s="153">
        <v>0</v>
      </c>
      <c r="G20" s="124" t="s">
        <v>19</v>
      </c>
      <c r="H20" s="147"/>
    </row>
    <row r="21" spans="2:8" ht="15" thickBot="1" x14ac:dyDescent="0.4">
      <c r="B21" s="201" t="s">
        <v>2</v>
      </c>
      <c r="C21" s="180">
        <f>SUM(C18:C20)</f>
        <v>0</v>
      </c>
      <c r="D21" s="184">
        <f>SUM(D18:D20)</f>
        <v>0</v>
      </c>
      <c r="E21" s="180">
        <f>SUM(E18:E20)</f>
        <v>0</v>
      </c>
      <c r="F21" s="185">
        <f>SUM(F18:F20)</f>
        <v>0</v>
      </c>
    </row>
    <row r="22" spans="2:8" s="125" customFormat="1" ht="17.5" customHeight="1" thickBot="1" x14ac:dyDescent="0.3">
      <c r="B22" s="170" t="s">
        <v>34</v>
      </c>
      <c r="C22" s="171">
        <f>(C8+C16)+C21</f>
        <v>1764.2916666666667</v>
      </c>
      <c r="D22" s="186">
        <f>(D8+D16)+D21</f>
        <v>1745.9469696969697</v>
      </c>
      <c r="E22" s="172">
        <f>(E8+E16)+E21</f>
        <v>1519.7916666666667</v>
      </c>
      <c r="F22" s="187">
        <f>(F8+F16)+F21</f>
        <v>1502.7651515151515</v>
      </c>
    </row>
    <row r="23" spans="2:8" ht="27" customHeight="1" thickBot="1" x14ac:dyDescent="0.4"/>
    <row r="24" spans="2:8" s="125" customFormat="1" ht="23.5" customHeight="1" thickBot="1" x14ac:dyDescent="0.3">
      <c r="B24" s="300" t="s">
        <v>67</v>
      </c>
      <c r="C24" s="301"/>
      <c r="D24" s="301"/>
      <c r="E24" s="301"/>
      <c r="F24" s="302"/>
    </row>
    <row r="25" spans="2:8" s="125" customFormat="1" ht="18" customHeight="1" thickBot="1" x14ac:dyDescent="0.4">
      <c r="B25" s="170" t="s">
        <v>33</v>
      </c>
      <c r="C25" s="173">
        <f>(C8*2)+(C16*2)+C21</f>
        <v>3528.5833333333335</v>
      </c>
      <c r="D25" s="189">
        <f>(D8*2)+(D16*2)+D21</f>
        <v>3491.8939393939395</v>
      </c>
      <c r="E25" s="171">
        <f>(E8*2)+(E16*2)+E21</f>
        <v>3039.5833333333335</v>
      </c>
      <c r="F25" s="186">
        <f>(F8*2)+(F16*2)+F21</f>
        <v>3005.530303030303</v>
      </c>
      <c r="G25" s="147"/>
    </row>
    <row r="26" spans="2:8" ht="29.5" customHeight="1" thickBot="1" x14ac:dyDescent="0.4"/>
    <row r="27" spans="2:8" s="125" customFormat="1" ht="24" customHeight="1" thickBot="1" x14ac:dyDescent="0.3">
      <c r="B27" s="297" t="s">
        <v>31</v>
      </c>
      <c r="C27" s="298"/>
      <c r="D27" s="298"/>
      <c r="E27" s="298"/>
      <c r="F27" s="299"/>
    </row>
    <row r="28" spans="2:8" ht="14.5" customHeight="1" thickBot="1" x14ac:dyDescent="0.4">
      <c r="B28" s="159" t="s">
        <v>72</v>
      </c>
      <c r="C28" s="166">
        <f>C30/15*30</f>
        <v>2000.0000000000002</v>
      </c>
      <c r="D28" s="166">
        <f>D30/15*30</f>
        <v>2000.0000000000002</v>
      </c>
      <c r="E28" s="166">
        <f>E30/15*30</f>
        <v>2000.0000000000002</v>
      </c>
      <c r="F28" s="128">
        <f>F30/15*30</f>
        <v>2000.0000000000002</v>
      </c>
      <c r="G28" s="120" t="s">
        <v>69</v>
      </c>
    </row>
    <row r="29" spans="2:8" x14ac:dyDescent="0.35">
      <c r="B29" s="202" t="s">
        <v>60</v>
      </c>
      <c r="C29" s="175" t="s">
        <v>5</v>
      </c>
      <c r="D29" s="192" t="s">
        <v>6</v>
      </c>
      <c r="E29" s="174" t="s">
        <v>5</v>
      </c>
      <c r="F29" s="176" t="s">
        <v>6</v>
      </c>
    </row>
    <row r="30" spans="2:8" x14ac:dyDescent="0.35">
      <c r="B30" s="194" t="s">
        <v>68</v>
      </c>
      <c r="C30" s="131">
        <v>1000</v>
      </c>
      <c r="D30" s="132">
        <v>1000</v>
      </c>
      <c r="E30" s="129">
        <v>1000</v>
      </c>
      <c r="F30" s="132">
        <v>1000</v>
      </c>
    </row>
    <row r="31" spans="2:8" x14ac:dyDescent="0.35">
      <c r="B31" s="194" t="s">
        <v>121</v>
      </c>
      <c r="C31" s="197">
        <f>6*15</f>
        <v>90</v>
      </c>
      <c r="D31" s="133">
        <f>6*15</f>
        <v>90</v>
      </c>
      <c r="E31" s="134">
        <v>0</v>
      </c>
      <c r="F31" s="135">
        <v>0</v>
      </c>
    </row>
    <row r="32" spans="2:8" x14ac:dyDescent="0.35">
      <c r="B32" s="194" t="s">
        <v>27</v>
      </c>
      <c r="C32" s="139">
        <f>C30*23.75%</f>
        <v>237.5</v>
      </c>
      <c r="D32" s="140">
        <f>D30*22.3%</f>
        <v>223</v>
      </c>
      <c r="E32" s="137">
        <f>E30*23.75%</f>
        <v>237.5</v>
      </c>
      <c r="F32" s="140">
        <f>F30*22.3%</f>
        <v>223</v>
      </c>
    </row>
    <row r="33" spans="2:16" ht="15" thickBot="1" x14ac:dyDescent="0.4">
      <c r="B33" s="195" t="s">
        <v>29</v>
      </c>
      <c r="C33" s="178">
        <f>C30+C31+C32</f>
        <v>1327.5</v>
      </c>
      <c r="D33" s="183">
        <f>D30+D31+D32</f>
        <v>1313</v>
      </c>
      <c r="E33" s="177">
        <f>E30+E31+E32</f>
        <v>1237.5</v>
      </c>
      <c r="F33" s="183">
        <f>F30+F31+F32</f>
        <v>1223</v>
      </c>
      <c r="H33" s="142"/>
    </row>
    <row r="34" spans="2:16" ht="15" thickBot="1" x14ac:dyDescent="0.4">
      <c r="B34" s="141"/>
      <c r="C34" s="167"/>
      <c r="D34" s="212"/>
      <c r="E34" s="167"/>
      <c r="F34" s="143"/>
    </row>
    <row r="35" spans="2:16" x14ac:dyDescent="0.35">
      <c r="B35" s="198" t="s">
        <v>0</v>
      </c>
      <c r="C35" s="196"/>
      <c r="D35" s="181"/>
      <c r="E35" s="175"/>
      <c r="F35" s="176"/>
    </row>
    <row r="36" spans="2:16" x14ac:dyDescent="0.35">
      <c r="B36" s="194" t="s">
        <v>14</v>
      </c>
      <c r="C36" s="149">
        <v>0</v>
      </c>
      <c r="D36" s="148">
        <v>0</v>
      </c>
      <c r="E36" s="149">
        <v>0</v>
      </c>
      <c r="F36" s="150">
        <v>0</v>
      </c>
      <c r="G36" s="147" t="s">
        <v>10</v>
      </c>
      <c r="H36" s="136"/>
      <c r="N36" s="160" t="s">
        <v>24</v>
      </c>
      <c r="P36" s="142"/>
    </row>
    <row r="37" spans="2:16" x14ac:dyDescent="0.35">
      <c r="B37" s="194" t="s">
        <v>15</v>
      </c>
      <c r="C37" s="149">
        <v>0</v>
      </c>
      <c r="D37" s="148">
        <v>0</v>
      </c>
      <c r="E37" s="149">
        <v>0</v>
      </c>
      <c r="F37" s="150">
        <v>0</v>
      </c>
      <c r="G37" s="124" t="s">
        <v>11</v>
      </c>
    </row>
    <row r="38" spans="2:16" x14ac:dyDescent="0.35">
      <c r="B38" s="194" t="s">
        <v>3</v>
      </c>
      <c r="C38" s="145">
        <f>C28/12*(15/30)</f>
        <v>83.333333333333343</v>
      </c>
      <c r="D38" s="153">
        <f>D28/12*(15/30)</f>
        <v>83.333333333333343</v>
      </c>
      <c r="E38" s="151">
        <f>E28/12*(15/30)</f>
        <v>83.333333333333343</v>
      </c>
      <c r="F38" s="153">
        <f>F28/12*(15/30)</f>
        <v>83.333333333333343</v>
      </c>
      <c r="G38" s="124" t="s">
        <v>12</v>
      </c>
    </row>
    <row r="39" spans="2:16" x14ac:dyDescent="0.35">
      <c r="B39" s="194" t="s">
        <v>28</v>
      </c>
      <c r="C39" s="145">
        <f>(C28/30*24)/12*(15/30)</f>
        <v>66.666666666666671</v>
      </c>
      <c r="D39" s="153">
        <f>(D28/30*24)/12*(15/30)</f>
        <v>66.666666666666671</v>
      </c>
      <c r="E39" s="151">
        <f>(E28/30*24)/12*(15/30)</f>
        <v>66.666666666666671</v>
      </c>
      <c r="F39" s="153">
        <f>(F28/30*24)/12*(15/30)</f>
        <v>66.666666666666671</v>
      </c>
      <c r="G39" s="147" t="s">
        <v>13</v>
      </c>
      <c r="H39" s="155"/>
    </row>
    <row r="40" spans="2:16" x14ac:dyDescent="0.35">
      <c r="B40" s="194" t="s">
        <v>27</v>
      </c>
      <c r="C40" s="149">
        <f>(C36+C37+C38)*23.75%</f>
        <v>19.791666666666668</v>
      </c>
      <c r="D40" s="150">
        <f>(D36+D37+D38)*22.3%</f>
        <v>18.583333333333336</v>
      </c>
      <c r="E40" s="144">
        <f>(E36+E37+E38)*23.75%</f>
        <v>19.791666666666668</v>
      </c>
      <c r="F40" s="150">
        <f>(F36+F37+F38)*22.3%</f>
        <v>18.583333333333336</v>
      </c>
    </row>
    <row r="41" spans="2:16" ht="15" thickBot="1" x14ac:dyDescent="0.4">
      <c r="B41" s="199" t="s">
        <v>2</v>
      </c>
      <c r="C41" s="180">
        <f>SUM(C36:C40)</f>
        <v>169.79166666666666</v>
      </c>
      <c r="D41" s="185">
        <f>SUM(D36:D40)</f>
        <v>168.58333333333334</v>
      </c>
      <c r="E41" s="179">
        <f>SUM(E36:E40)</f>
        <v>169.79166666666666</v>
      </c>
      <c r="F41" s="185">
        <f>SUM(F36:F40)</f>
        <v>168.58333333333334</v>
      </c>
    </row>
    <row r="42" spans="2:16" ht="15" thickBot="1" x14ac:dyDescent="0.4">
      <c r="B42" s="141"/>
      <c r="C42" s="161"/>
      <c r="D42" s="213"/>
      <c r="E42" s="161"/>
      <c r="F42" s="162"/>
    </row>
    <row r="43" spans="2:16" x14ac:dyDescent="0.35">
      <c r="B43" s="200" t="s">
        <v>1</v>
      </c>
      <c r="C43" s="175"/>
      <c r="D43" s="176"/>
      <c r="E43" s="174"/>
      <c r="F43" s="176"/>
    </row>
    <row r="44" spans="2:16" x14ac:dyDescent="0.35">
      <c r="B44" s="194" t="s">
        <v>30</v>
      </c>
      <c r="C44" s="145">
        <v>0</v>
      </c>
      <c r="D44" s="153">
        <v>0</v>
      </c>
      <c r="E44" s="151">
        <v>0</v>
      </c>
      <c r="F44" s="153">
        <v>0</v>
      </c>
      <c r="G44" s="124" t="s">
        <v>19</v>
      </c>
    </row>
    <row r="45" spans="2:16" x14ac:dyDescent="0.35">
      <c r="B45" s="194" t="s">
        <v>9</v>
      </c>
      <c r="C45" s="145">
        <v>0</v>
      </c>
      <c r="D45" s="153">
        <v>0</v>
      </c>
      <c r="E45" s="151">
        <v>0</v>
      </c>
      <c r="F45" s="153">
        <v>0</v>
      </c>
      <c r="G45" s="124" t="s">
        <v>19</v>
      </c>
    </row>
    <row r="46" spans="2:16" ht="15" thickBot="1" x14ac:dyDescent="0.4">
      <c r="B46" s="201" t="s">
        <v>2</v>
      </c>
      <c r="C46" s="180">
        <f>SUM(C43:C45)</f>
        <v>0</v>
      </c>
      <c r="D46" s="184">
        <f>SUM(D43:D45)</f>
        <v>0</v>
      </c>
      <c r="E46" s="180">
        <f>SUM(E43:E45)</f>
        <v>0</v>
      </c>
      <c r="F46" s="185">
        <f>SUM(F43:F45)</f>
        <v>0</v>
      </c>
    </row>
    <row r="47" spans="2:16" s="125" customFormat="1" ht="17.5" customHeight="1" thickBot="1" x14ac:dyDescent="0.3">
      <c r="B47" s="188" t="s">
        <v>32</v>
      </c>
      <c r="C47" s="171">
        <f>C33+C41+C46</f>
        <v>1497.2916666666667</v>
      </c>
      <c r="D47" s="190">
        <f>D33+D41+D46</f>
        <v>1481.5833333333333</v>
      </c>
      <c r="E47" s="171">
        <f>E33+E41+E46</f>
        <v>1407.2916666666667</v>
      </c>
      <c r="F47" s="190">
        <f>F33+F41+F46</f>
        <v>1391.5833333333333</v>
      </c>
    </row>
    <row r="49" spans="2:5" x14ac:dyDescent="0.35">
      <c r="B49" s="124" t="s">
        <v>48</v>
      </c>
    </row>
    <row r="50" spans="2:5" x14ac:dyDescent="0.35">
      <c r="B50" s="124" t="s">
        <v>49</v>
      </c>
    </row>
    <row r="51" spans="2:5" x14ac:dyDescent="0.35">
      <c r="B51" s="124" t="s">
        <v>50</v>
      </c>
    </row>
    <row r="52" spans="2:5" x14ac:dyDescent="0.35">
      <c r="B52" s="124" t="s">
        <v>51</v>
      </c>
    </row>
    <row r="53" spans="2:5" x14ac:dyDescent="0.35">
      <c r="B53" s="124" t="s">
        <v>86</v>
      </c>
    </row>
    <row r="54" spans="2:5" x14ac:dyDescent="0.35">
      <c r="B54" s="163" t="s">
        <v>82</v>
      </c>
      <c r="C54" s="164"/>
      <c r="D54" s="164"/>
      <c r="E54" s="164"/>
    </row>
    <row r="55" spans="2:5" x14ac:dyDescent="0.35">
      <c r="B55" s="163" t="s">
        <v>73</v>
      </c>
      <c r="C55" s="164"/>
      <c r="D55" s="164"/>
      <c r="E55" s="164"/>
    </row>
    <row r="56" spans="2:5" x14ac:dyDescent="0.35">
      <c r="B56" s="165" t="s">
        <v>118</v>
      </c>
    </row>
  </sheetData>
  <mergeCells count="3">
    <mergeCell ref="B2:F2"/>
    <mergeCell ref="B27:F27"/>
    <mergeCell ref="B24:F24"/>
  </mergeCells>
  <phoneticPr fontId="6" type="noConversion"/>
  <pageMargins left="0.75" right="0.75" top="1" bottom="1" header="0" footer="0"/>
  <pageSetup orientation="portrait" r:id="rId1"/>
  <headerFooter alignWithMargins="0"/>
  <ignoredErrors>
    <ignoredError sqref="D7:E7 D15:E15 D32:E32 D40:E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1"/>
  <sheetViews>
    <sheetView topLeftCell="A5" zoomScaleNormal="100" workbookViewId="0">
      <selection activeCell="H39" sqref="H39"/>
    </sheetView>
  </sheetViews>
  <sheetFormatPr defaultRowHeight="13" x14ac:dyDescent="0.3"/>
  <cols>
    <col min="1" max="1" width="3.90625" style="118" customWidth="1"/>
    <col min="2" max="2" width="64.453125" style="118" customWidth="1"/>
    <col min="3" max="3" width="16.6328125" style="118" customWidth="1"/>
    <col min="4" max="4" width="16.1796875" style="118" customWidth="1"/>
    <col min="5" max="5" width="4.7265625" style="118" customWidth="1"/>
    <col min="6" max="16384" width="8.7265625" style="118"/>
  </cols>
  <sheetData>
    <row r="1" spans="2:6" ht="13.5" thickBot="1" x14ac:dyDescent="0.35"/>
    <row r="2" spans="2:6" s="119" customFormat="1" ht="19.5" customHeight="1" thickBot="1" x14ac:dyDescent="0.3">
      <c r="B2" s="303" t="s">
        <v>70</v>
      </c>
      <c r="C2" s="304"/>
      <c r="D2" s="305"/>
    </row>
    <row r="3" spans="2:6" ht="16" thickBot="1" x14ac:dyDescent="0.4">
      <c r="B3" s="159" t="s">
        <v>72</v>
      </c>
      <c r="C3" s="127">
        <f>C5/30*30</f>
        <v>1000.0000000000001</v>
      </c>
      <c r="D3" s="128">
        <f>D5/30*30</f>
        <v>1000.0000000000001</v>
      </c>
      <c r="E3" s="203" t="s">
        <v>69</v>
      </c>
      <c r="F3" s="204"/>
    </row>
    <row r="4" spans="2:6" ht="14.5" x14ac:dyDescent="0.35">
      <c r="B4" s="202" t="s">
        <v>61</v>
      </c>
      <c r="C4" s="214"/>
      <c r="D4" s="215"/>
    </row>
    <row r="5" spans="2:6" ht="14.5" x14ac:dyDescent="0.35">
      <c r="B5" s="194" t="s">
        <v>68</v>
      </c>
      <c r="C5" s="216">
        <v>1000</v>
      </c>
      <c r="D5" s="217">
        <v>1000</v>
      </c>
    </row>
    <row r="6" spans="2:6" ht="14.5" x14ac:dyDescent="0.35">
      <c r="B6" s="194" t="s">
        <v>121</v>
      </c>
      <c r="C6" s="218">
        <f>6*22</f>
        <v>132</v>
      </c>
      <c r="D6" s="219">
        <v>0</v>
      </c>
      <c r="F6" s="121"/>
    </row>
    <row r="7" spans="2:6" ht="14.5" x14ac:dyDescent="0.35">
      <c r="B7" s="194" t="s">
        <v>36</v>
      </c>
      <c r="C7" s="218">
        <f>C5*11%</f>
        <v>110</v>
      </c>
      <c r="D7" s="219">
        <f>D5*11%</f>
        <v>110</v>
      </c>
    </row>
    <row r="8" spans="2:6" ht="14.5" x14ac:dyDescent="0.35">
      <c r="B8" s="220" t="s">
        <v>35</v>
      </c>
      <c r="C8" s="221">
        <f>C5*8.3%</f>
        <v>83</v>
      </c>
      <c r="D8" s="222">
        <f>D5*8.3%</f>
        <v>83</v>
      </c>
    </row>
    <row r="9" spans="2:6" ht="13.5" customHeight="1" thickBot="1" x14ac:dyDescent="0.4">
      <c r="B9" s="223" t="s">
        <v>37</v>
      </c>
      <c r="C9" s="224">
        <f>C5-C7-C8+C6</f>
        <v>939</v>
      </c>
      <c r="D9" s="225">
        <f>D5-D7-D8+D6</f>
        <v>807</v>
      </c>
    </row>
    <row r="10" spans="2:6" ht="15" thickBot="1" x14ac:dyDescent="0.4">
      <c r="B10" s="141"/>
      <c r="C10" s="226"/>
      <c r="D10" s="227"/>
    </row>
    <row r="11" spans="2:6" ht="14.5" x14ac:dyDescent="0.35">
      <c r="B11" s="202" t="s">
        <v>0</v>
      </c>
      <c r="C11" s="214"/>
      <c r="D11" s="215"/>
    </row>
    <row r="12" spans="2:6" ht="14.5" x14ac:dyDescent="0.35">
      <c r="B12" s="194" t="s">
        <v>14</v>
      </c>
      <c r="C12" s="228">
        <f>C3/22*2*(30/30)</f>
        <v>90.909090909090921</v>
      </c>
      <c r="D12" s="229">
        <v>0</v>
      </c>
      <c r="E12" s="122" t="s">
        <v>10</v>
      </c>
      <c r="F12" s="121"/>
    </row>
    <row r="13" spans="2:6" ht="14.5" x14ac:dyDescent="0.35">
      <c r="B13" s="194" t="s">
        <v>15</v>
      </c>
      <c r="C13" s="228">
        <f>C3/22*2*(30/30)</f>
        <v>90.909090909090921</v>
      </c>
      <c r="D13" s="230">
        <f>D3/22*2*(30/30)</f>
        <v>90.909090909090921</v>
      </c>
      <c r="E13" s="118" t="s">
        <v>11</v>
      </c>
    </row>
    <row r="14" spans="2:6" ht="14.5" x14ac:dyDescent="0.35">
      <c r="B14" s="194" t="s">
        <v>3</v>
      </c>
      <c r="C14" s="228">
        <f>C3/12*(30/30)</f>
        <v>83.333333333333343</v>
      </c>
      <c r="D14" s="230">
        <f>D3/12*(30/30)</f>
        <v>83.333333333333343</v>
      </c>
      <c r="E14" s="118" t="s">
        <v>12</v>
      </c>
    </row>
    <row r="15" spans="2:6" ht="14.5" x14ac:dyDescent="0.35">
      <c r="B15" s="194" t="s">
        <v>28</v>
      </c>
      <c r="C15" s="228">
        <f>(C3/30*24)/12*(30/30)</f>
        <v>66.666666666666671</v>
      </c>
      <c r="D15" s="230">
        <f>(D3/30*24)/12*(30/30)</f>
        <v>66.666666666666671</v>
      </c>
      <c r="E15" s="122" t="s">
        <v>13</v>
      </c>
    </row>
    <row r="16" spans="2:6" ht="14.5" x14ac:dyDescent="0.35">
      <c r="B16" s="194" t="s">
        <v>81</v>
      </c>
      <c r="C16" s="218">
        <f>(C12+C13+C14)*11%</f>
        <v>29.166666666666671</v>
      </c>
      <c r="D16" s="219">
        <f>(D12+D13+D14)*11%</f>
        <v>19.166666666666668</v>
      </c>
    </row>
    <row r="17" spans="2:6" ht="15" thickBot="1" x14ac:dyDescent="0.4">
      <c r="B17" s="220" t="s">
        <v>38</v>
      </c>
      <c r="C17" s="231">
        <f>(C12+C13+C14)*8.3%</f>
        <v>22.007575757575761</v>
      </c>
      <c r="D17" s="232">
        <f>(D12+D13+D14)*8.3%</f>
        <v>14.462121212121213</v>
      </c>
    </row>
    <row r="18" spans="2:6" ht="15.5" customHeight="1" thickBot="1" x14ac:dyDescent="0.4">
      <c r="B18" s="158" t="s">
        <v>4</v>
      </c>
      <c r="C18" s="233">
        <f>(C12+C13+C14+C15)-C16-C17</f>
        <v>280.64393939393943</v>
      </c>
      <c r="D18" s="233">
        <f>(D12+D13+D14+D15)-D16-D17</f>
        <v>207.28030303030306</v>
      </c>
    </row>
    <row r="19" spans="2:6" ht="17.5" customHeight="1" thickBot="1" x14ac:dyDescent="0.4">
      <c r="B19" s="207" t="s">
        <v>79</v>
      </c>
      <c r="C19" s="210">
        <f>C9+C18</f>
        <v>1219.6439393939395</v>
      </c>
      <c r="D19" s="208">
        <f>D9+D18</f>
        <v>1014.280303030303</v>
      </c>
    </row>
    <row r="20" spans="2:6" ht="22" customHeight="1" thickBot="1" x14ac:dyDescent="0.35"/>
    <row r="21" spans="2:6" ht="19.5" customHeight="1" thickBot="1" x14ac:dyDescent="0.35">
      <c r="B21" s="303" t="s">
        <v>84</v>
      </c>
      <c r="C21" s="304"/>
      <c r="D21" s="305"/>
    </row>
    <row r="22" spans="2:6" s="119" customFormat="1" ht="17.5" customHeight="1" thickBot="1" x14ac:dyDescent="0.3">
      <c r="B22" s="188" t="s">
        <v>80</v>
      </c>
      <c r="C22" s="206">
        <f>C9*2+C18*2</f>
        <v>2439.287878787879</v>
      </c>
      <c r="D22" s="206">
        <f>D9*2+D18*2</f>
        <v>2028.560606060606</v>
      </c>
    </row>
    <row r="23" spans="2:6" ht="28.5" customHeight="1" thickBot="1" x14ac:dyDescent="0.35"/>
    <row r="24" spans="2:6" s="119" customFormat="1" ht="22" customHeight="1" thickBot="1" x14ac:dyDescent="0.3">
      <c r="B24" s="303" t="s">
        <v>83</v>
      </c>
      <c r="C24" s="304"/>
      <c r="D24" s="305"/>
    </row>
    <row r="25" spans="2:6" ht="15" thickBot="1" x14ac:dyDescent="0.4">
      <c r="B25" s="159" t="s">
        <v>72</v>
      </c>
      <c r="C25" s="127">
        <f>C27/15*30</f>
        <v>2000.0000000000002</v>
      </c>
      <c r="D25" s="128">
        <f>D27/15*30</f>
        <v>2000.0000000000002</v>
      </c>
      <c r="E25" s="164" t="s">
        <v>69</v>
      </c>
    </row>
    <row r="26" spans="2:6" ht="14.5" x14ac:dyDescent="0.35">
      <c r="B26" s="202" t="s">
        <v>62</v>
      </c>
      <c r="C26" s="214"/>
      <c r="D26" s="215"/>
    </row>
    <row r="27" spans="2:6" ht="14.5" x14ac:dyDescent="0.35">
      <c r="B27" s="194" t="s">
        <v>68</v>
      </c>
      <c r="C27" s="216">
        <v>1000</v>
      </c>
      <c r="D27" s="217">
        <v>1000</v>
      </c>
    </row>
    <row r="28" spans="2:6" ht="14.5" x14ac:dyDescent="0.35">
      <c r="B28" s="194" t="s">
        <v>121</v>
      </c>
      <c r="C28" s="218">
        <f>6*15</f>
        <v>90</v>
      </c>
      <c r="D28" s="219">
        <v>0</v>
      </c>
      <c r="F28" s="121"/>
    </row>
    <row r="29" spans="2:6" ht="14.5" x14ac:dyDescent="0.35">
      <c r="B29" s="194" t="s">
        <v>36</v>
      </c>
      <c r="C29" s="218">
        <f>C27*11%</f>
        <v>110</v>
      </c>
      <c r="D29" s="219">
        <f>D27*11%</f>
        <v>110</v>
      </c>
    </row>
    <row r="30" spans="2:6" ht="14.5" x14ac:dyDescent="0.35">
      <c r="B30" s="220" t="s">
        <v>35</v>
      </c>
      <c r="C30" s="221">
        <f>C27*8.3%</f>
        <v>83</v>
      </c>
      <c r="D30" s="222">
        <f>D27*8.3%</f>
        <v>83</v>
      </c>
    </row>
    <row r="31" spans="2:6" ht="15" thickBot="1" x14ac:dyDescent="0.4">
      <c r="B31" s="223" t="s">
        <v>7</v>
      </c>
      <c r="C31" s="224">
        <f>C27-C29-C30+C28</f>
        <v>897</v>
      </c>
      <c r="D31" s="225">
        <f>D27-D29-D30+D28</f>
        <v>807</v>
      </c>
    </row>
    <row r="32" spans="2:6" ht="15" thickBot="1" x14ac:dyDescent="0.4">
      <c r="B32" s="141"/>
      <c r="C32" s="227"/>
      <c r="D32" s="227"/>
    </row>
    <row r="33" spans="2:6" ht="14.5" x14ac:dyDescent="0.35">
      <c r="B33" s="202" t="s">
        <v>0</v>
      </c>
      <c r="C33" s="214"/>
      <c r="D33" s="215"/>
    </row>
    <row r="34" spans="2:6" ht="14.5" x14ac:dyDescent="0.35">
      <c r="B34" s="194" t="s">
        <v>14</v>
      </c>
      <c r="C34" s="240">
        <f>C25/22*2*(0/30)</f>
        <v>0</v>
      </c>
      <c r="D34" s="234">
        <f>C25/22*2*(0/30)</f>
        <v>0</v>
      </c>
      <c r="E34" s="122" t="s">
        <v>10</v>
      </c>
      <c r="F34" s="121"/>
    </row>
    <row r="35" spans="2:6" ht="14.5" x14ac:dyDescent="0.35">
      <c r="B35" s="194" t="s">
        <v>15</v>
      </c>
      <c r="C35" s="154">
        <f>C25/22*2*(0/30)</f>
        <v>0</v>
      </c>
      <c r="D35" s="235">
        <f>C25/22*2*(0/30)</f>
        <v>0</v>
      </c>
      <c r="E35" s="118" t="s">
        <v>11</v>
      </c>
    </row>
    <row r="36" spans="2:6" ht="14.5" x14ac:dyDescent="0.35">
      <c r="B36" s="194" t="s">
        <v>3</v>
      </c>
      <c r="C36" s="234">
        <f>C25/12*(15/30)</f>
        <v>83.333333333333343</v>
      </c>
      <c r="D36" s="153">
        <f>D25/12*(15/30)</f>
        <v>83.333333333333343</v>
      </c>
      <c r="E36" s="118" t="s">
        <v>12</v>
      </c>
    </row>
    <row r="37" spans="2:6" ht="14.5" x14ac:dyDescent="0.35">
      <c r="B37" s="194" t="s">
        <v>28</v>
      </c>
      <c r="C37" s="234">
        <f>(C25/30*24)/12*(15/30)</f>
        <v>66.666666666666671</v>
      </c>
      <c r="D37" s="153">
        <f>(D25/30*24)/12*(15/30)</f>
        <v>66.666666666666671</v>
      </c>
      <c r="E37" s="122" t="s">
        <v>13</v>
      </c>
    </row>
    <row r="38" spans="2:6" ht="14.5" x14ac:dyDescent="0.35">
      <c r="B38" s="194" t="s">
        <v>36</v>
      </c>
      <c r="C38" s="218">
        <f>(C34+C35+C36)*11%</f>
        <v>9.1666666666666679</v>
      </c>
      <c r="D38" s="219">
        <f>(D34+D35+D36)*11%</f>
        <v>9.1666666666666679</v>
      </c>
    </row>
    <row r="39" spans="2:6" ht="14.5" x14ac:dyDescent="0.35">
      <c r="B39" s="239" t="s">
        <v>74</v>
      </c>
      <c r="C39" s="241">
        <f>(C34+C35+C36)*17.9%</f>
        <v>14.916666666666668</v>
      </c>
      <c r="D39" s="236">
        <f>(D34+D35+D36)*17.9%</f>
        <v>14.916666666666668</v>
      </c>
    </row>
    <row r="40" spans="2:6" ht="15" thickBot="1" x14ac:dyDescent="0.4">
      <c r="B40" s="223" t="s">
        <v>4</v>
      </c>
      <c r="C40" s="242">
        <f>(C34+C35+C36+C37)-C38-C39</f>
        <v>125.91666666666667</v>
      </c>
      <c r="D40" s="238">
        <f>(D34+D35+D36+D37)-D38-D39</f>
        <v>125.91666666666667</v>
      </c>
    </row>
    <row r="41" spans="2:6" s="119" customFormat="1" ht="20" customHeight="1" thickBot="1" x14ac:dyDescent="0.3">
      <c r="B41" s="205" t="s">
        <v>78</v>
      </c>
      <c r="C41" s="237">
        <f>C31+C40</f>
        <v>1022.9166666666666</v>
      </c>
      <c r="D41" s="206">
        <f>D31+D40</f>
        <v>932.91666666666663</v>
      </c>
    </row>
    <row r="43" spans="2:6" ht="14.5" x14ac:dyDescent="0.35">
      <c r="B43" s="120" t="s">
        <v>119</v>
      </c>
    </row>
    <row r="44" spans="2:6" ht="14.5" x14ac:dyDescent="0.35">
      <c r="B44" s="243" t="s">
        <v>120</v>
      </c>
    </row>
    <row r="45" spans="2:6" ht="14.5" x14ac:dyDescent="0.35">
      <c r="B45" s="124" t="s">
        <v>52</v>
      </c>
    </row>
    <row r="46" spans="2:6" ht="14.5" x14ac:dyDescent="0.35">
      <c r="B46" s="124" t="s">
        <v>49</v>
      </c>
    </row>
    <row r="47" spans="2:6" ht="14.5" x14ac:dyDescent="0.35">
      <c r="B47" s="124" t="s">
        <v>53</v>
      </c>
    </row>
    <row r="48" spans="2:6" ht="14.5" x14ac:dyDescent="0.35">
      <c r="B48" s="124" t="s">
        <v>54</v>
      </c>
    </row>
    <row r="49" spans="2:4" ht="14.5" x14ac:dyDescent="0.35">
      <c r="B49" s="164" t="s">
        <v>82</v>
      </c>
      <c r="C49" s="123"/>
      <c r="D49" s="123"/>
    </row>
    <row r="50" spans="2:4" ht="14.5" x14ac:dyDescent="0.35">
      <c r="B50" s="164" t="s">
        <v>73</v>
      </c>
      <c r="C50" s="123"/>
      <c r="D50" s="123"/>
    </row>
    <row r="51" spans="2:4" ht="14.5" x14ac:dyDescent="0.35">
      <c r="B51" s="165" t="s">
        <v>118</v>
      </c>
    </row>
  </sheetData>
  <mergeCells count="3">
    <mergeCell ref="B2:D2"/>
    <mergeCell ref="B24:D24"/>
    <mergeCell ref="B21:D21"/>
  </mergeCells>
  <phoneticPr fontId="6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7" workbookViewId="0">
      <selection activeCell="C15" sqref="C15"/>
    </sheetView>
  </sheetViews>
  <sheetFormatPr defaultRowHeight="13" x14ac:dyDescent="0.3"/>
  <cols>
    <col min="1" max="1" width="3.81640625" style="118" customWidth="1"/>
    <col min="2" max="2" width="65.54296875" style="118" customWidth="1"/>
    <col min="3" max="3" width="20" style="244" customWidth="1"/>
    <col min="4" max="4" width="18.7265625" style="244" customWidth="1"/>
    <col min="5" max="5" width="5.26953125" style="118" customWidth="1"/>
    <col min="6" max="8" width="8.7265625" style="118"/>
    <col min="9" max="9" width="27.81640625" style="118" customWidth="1"/>
    <col min="10" max="10" width="15.453125" style="118" customWidth="1"/>
    <col min="11" max="11" width="55.1796875" style="118" customWidth="1"/>
    <col min="12" max="16384" width="8.7265625" style="118"/>
  </cols>
  <sheetData>
    <row r="1" spans="2:6" ht="13.5" thickBot="1" x14ac:dyDescent="0.35"/>
    <row r="2" spans="2:6" s="119" customFormat="1" ht="23.5" customHeight="1" thickBot="1" x14ac:dyDescent="0.3">
      <c r="B2" s="297" t="s">
        <v>75</v>
      </c>
      <c r="C2" s="298"/>
      <c r="D2" s="299"/>
    </row>
    <row r="3" spans="2:6" s="124" customFormat="1" ht="15" thickBot="1" x14ac:dyDescent="0.4">
      <c r="B3" s="159" t="s">
        <v>72</v>
      </c>
      <c r="C3" s="245">
        <f>C5/15*30</f>
        <v>2000.0000000000002</v>
      </c>
      <c r="D3" s="246">
        <f>D5/15*30</f>
        <v>2000.0000000000002</v>
      </c>
      <c r="E3" s="247" t="s">
        <v>69</v>
      </c>
    </row>
    <row r="4" spans="2:6" s="124" customFormat="1" ht="14.5" x14ac:dyDescent="0.35">
      <c r="B4" s="202" t="s">
        <v>63</v>
      </c>
      <c r="C4" s="253"/>
      <c r="D4" s="215"/>
    </row>
    <row r="5" spans="2:6" s="124" customFormat="1" ht="14.5" x14ac:dyDescent="0.35">
      <c r="B5" s="194" t="s">
        <v>68</v>
      </c>
      <c r="C5" s="264">
        <v>1000</v>
      </c>
      <c r="D5" s="217">
        <v>1000</v>
      </c>
    </row>
    <row r="6" spans="2:6" s="124" customFormat="1" ht="14.5" x14ac:dyDescent="0.35">
      <c r="B6" s="194" t="s">
        <v>121</v>
      </c>
      <c r="C6" s="265">
        <f>6*15</f>
        <v>90</v>
      </c>
      <c r="D6" s="248">
        <v>0</v>
      </c>
    </row>
    <row r="7" spans="2:6" s="124" customFormat="1" ht="15" thickBot="1" x14ac:dyDescent="0.4">
      <c r="B7" s="194" t="s">
        <v>39</v>
      </c>
      <c r="C7" s="266">
        <f>C5*26.1%</f>
        <v>261</v>
      </c>
      <c r="D7" s="267">
        <f>D5*26.1%</f>
        <v>261</v>
      </c>
    </row>
    <row r="8" spans="2:6" s="124" customFormat="1" ht="15" thickBot="1" x14ac:dyDescent="0.4">
      <c r="B8" s="158" t="s">
        <v>2</v>
      </c>
      <c r="C8" s="262">
        <f>C5+C6+C7</f>
        <v>1351</v>
      </c>
      <c r="D8" s="263">
        <f>D5+D6+D7</f>
        <v>1261</v>
      </c>
    </row>
    <row r="9" spans="2:6" s="124" customFormat="1" ht="15" thickBot="1" x14ac:dyDescent="0.4">
      <c r="B9" s="141"/>
      <c r="C9" s="249"/>
      <c r="D9" s="268"/>
    </row>
    <row r="10" spans="2:6" s="124" customFormat="1" ht="14.5" x14ac:dyDescent="0.35">
      <c r="B10" s="202" t="s">
        <v>0</v>
      </c>
      <c r="C10" s="253"/>
      <c r="D10" s="215"/>
    </row>
    <row r="11" spans="2:6" s="124" customFormat="1" ht="14.5" x14ac:dyDescent="0.35">
      <c r="B11" s="194" t="s">
        <v>40</v>
      </c>
      <c r="C11" s="258">
        <f>C3/22*2*(0/30)</f>
        <v>0</v>
      </c>
      <c r="D11" s="229">
        <f>D3/22*2*(0/30)</f>
        <v>0</v>
      </c>
      <c r="E11" s="147" t="s">
        <v>10</v>
      </c>
      <c r="F11" s="136"/>
    </row>
    <row r="12" spans="2:6" s="124" customFormat="1" ht="14.5" x14ac:dyDescent="0.35">
      <c r="B12" s="194" t="s">
        <v>41</v>
      </c>
      <c r="C12" s="259">
        <f>C3/22*2*(0/30)</f>
        <v>0</v>
      </c>
      <c r="D12" s="219">
        <f>D3/22*2*(0/30)</f>
        <v>0</v>
      </c>
      <c r="E12" s="124" t="s">
        <v>11</v>
      </c>
    </row>
    <row r="13" spans="2:6" s="124" customFormat="1" ht="14.5" x14ac:dyDescent="0.35">
      <c r="B13" s="194" t="s">
        <v>3</v>
      </c>
      <c r="C13" s="260">
        <f>C3/12*(15/30)</f>
        <v>83.333333333333343</v>
      </c>
      <c r="D13" s="229">
        <f>D3/12*(15/30)</f>
        <v>83.333333333333343</v>
      </c>
      <c r="E13" s="124" t="s">
        <v>12</v>
      </c>
    </row>
    <row r="14" spans="2:6" s="124" customFormat="1" ht="14.5" x14ac:dyDescent="0.35">
      <c r="B14" s="194" t="s">
        <v>28</v>
      </c>
      <c r="C14" s="260">
        <f>(C3/30*24)/12*(15/30)</f>
        <v>66.666666666666671</v>
      </c>
      <c r="D14" s="229">
        <f>(D3/30*24)/12*(15/30)</f>
        <v>66.666666666666671</v>
      </c>
      <c r="E14" s="147" t="s">
        <v>13</v>
      </c>
    </row>
    <row r="15" spans="2:6" s="124" customFormat="1" ht="14.5" x14ac:dyDescent="0.35">
      <c r="B15" s="194" t="s">
        <v>39</v>
      </c>
      <c r="C15" s="254">
        <f>(C11+C12+C13)*26.1%</f>
        <v>21.750000000000004</v>
      </c>
      <c r="D15" s="230">
        <f>(D11+D12+D13)*26.1%</f>
        <v>21.750000000000004</v>
      </c>
    </row>
    <row r="16" spans="2:6" s="124" customFormat="1" ht="15" thickBot="1" x14ac:dyDescent="0.4">
      <c r="B16" s="223" t="s">
        <v>2</v>
      </c>
      <c r="C16" s="261">
        <f>SUM(C11:C15)</f>
        <v>171.75</v>
      </c>
      <c r="D16" s="238">
        <f>SUM(D11:D15)</f>
        <v>171.75</v>
      </c>
    </row>
    <row r="17" spans="1:5" s="124" customFormat="1" ht="15" thickBot="1" x14ac:dyDescent="0.4">
      <c r="B17" s="141"/>
      <c r="C17" s="250"/>
      <c r="D17" s="269"/>
    </row>
    <row r="18" spans="1:5" s="124" customFormat="1" ht="14.5" x14ac:dyDescent="0.35">
      <c r="B18" s="202" t="s">
        <v>1</v>
      </c>
      <c r="C18" s="253"/>
      <c r="D18" s="215"/>
    </row>
    <row r="19" spans="1:5" s="124" customFormat="1" ht="14.5" x14ac:dyDescent="0.35">
      <c r="B19" s="194" t="s">
        <v>8</v>
      </c>
      <c r="C19" s="254">
        <v>0</v>
      </c>
      <c r="D19" s="230">
        <v>0</v>
      </c>
      <c r="E19" s="124" t="s">
        <v>19</v>
      </c>
    </row>
    <row r="20" spans="1:5" s="124" customFormat="1" ht="14.5" x14ac:dyDescent="0.35">
      <c r="B20" s="194" t="s">
        <v>9</v>
      </c>
      <c r="C20" s="254">
        <v>0</v>
      </c>
      <c r="D20" s="230">
        <v>0</v>
      </c>
      <c r="E20" s="124" t="s">
        <v>19</v>
      </c>
    </row>
    <row r="21" spans="1:5" ht="13.5" thickBot="1" x14ac:dyDescent="0.35">
      <c r="B21" s="211" t="s">
        <v>2</v>
      </c>
      <c r="C21" s="256">
        <f>SUM(C18:C20)</f>
        <v>0</v>
      </c>
      <c r="D21" s="209">
        <f>SUM(D18:D20)</f>
        <v>0</v>
      </c>
    </row>
    <row r="22" spans="1:5" s="119" customFormat="1" ht="19" customHeight="1" thickBot="1" x14ac:dyDescent="0.3">
      <c r="B22" s="205" t="s">
        <v>16</v>
      </c>
      <c r="C22" s="255">
        <f>C8+C16+C21</f>
        <v>1522.75</v>
      </c>
      <c r="D22" s="257">
        <f>D8+D16+D21</f>
        <v>1432.75</v>
      </c>
    </row>
    <row r="24" spans="1:5" ht="14.5" x14ac:dyDescent="0.35">
      <c r="A24" s="124"/>
      <c r="B24" s="124" t="s">
        <v>55</v>
      </c>
      <c r="C24" s="249"/>
      <c r="D24" s="249"/>
    </row>
    <row r="25" spans="1:5" ht="14.5" x14ac:dyDescent="0.35">
      <c r="A25" s="124"/>
      <c r="B25" s="124" t="s">
        <v>56</v>
      </c>
      <c r="C25" s="249"/>
      <c r="D25" s="249"/>
    </row>
    <row r="26" spans="1:5" ht="14.5" x14ac:dyDescent="0.35">
      <c r="A26" s="124"/>
      <c r="B26" s="124" t="s">
        <v>57</v>
      </c>
      <c r="C26" s="249"/>
      <c r="D26" s="249"/>
    </row>
    <row r="27" spans="1:5" ht="14.5" x14ac:dyDescent="0.35">
      <c r="A27" s="124"/>
      <c r="B27" s="124" t="s">
        <v>58</v>
      </c>
      <c r="C27" s="249"/>
      <c r="D27" s="249"/>
    </row>
    <row r="28" spans="1:5" ht="14.5" x14ac:dyDescent="0.35">
      <c r="A28" s="124"/>
      <c r="B28" s="124" t="s">
        <v>86</v>
      </c>
      <c r="C28" s="249"/>
      <c r="D28" s="249"/>
    </row>
    <row r="29" spans="1:5" ht="14.5" x14ac:dyDescent="0.35">
      <c r="A29" s="124"/>
      <c r="B29" s="164" t="s">
        <v>71</v>
      </c>
      <c r="C29" s="249"/>
      <c r="D29" s="249"/>
    </row>
    <row r="30" spans="1:5" ht="14.5" x14ac:dyDescent="0.35">
      <c r="A30" s="124"/>
      <c r="B30" s="164" t="s">
        <v>73</v>
      </c>
      <c r="C30" s="249"/>
      <c r="D30" s="249"/>
    </row>
    <row r="31" spans="1:5" ht="14.5" x14ac:dyDescent="0.35">
      <c r="B31" s="165" t="s">
        <v>118</v>
      </c>
    </row>
  </sheetData>
  <mergeCells count="1">
    <mergeCell ref="B2:D2"/>
  </mergeCells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2"/>
  <sheetViews>
    <sheetView tabSelected="1" topLeftCell="A5" zoomScaleNormal="100" workbookViewId="0">
      <selection activeCell="G9" sqref="G9"/>
    </sheetView>
  </sheetViews>
  <sheetFormatPr defaultRowHeight="14.5" x14ac:dyDescent="0.35"/>
  <cols>
    <col min="1" max="1" width="1.26953125" style="124" customWidth="1"/>
    <col min="2" max="2" width="59.81640625" style="124" customWidth="1"/>
    <col min="3" max="3" width="11.7265625" style="124" customWidth="1"/>
    <col min="4" max="4" width="10.90625" style="124" customWidth="1"/>
    <col min="5" max="5" width="2.1796875" style="124" customWidth="1"/>
    <col min="6" max="6" width="0.90625" style="124" customWidth="1"/>
    <col min="7" max="7" width="58.36328125" style="124" customWidth="1"/>
    <col min="8" max="8" width="10.6328125" style="124" customWidth="1"/>
    <col min="9" max="9" width="11.26953125" style="124" customWidth="1"/>
    <col min="10" max="10" width="3.54296875" style="124" customWidth="1"/>
    <col min="11" max="16384" width="8.7265625" style="124"/>
  </cols>
  <sheetData>
    <row r="3" spans="2:10" ht="15" thickBot="1" x14ac:dyDescent="0.4"/>
    <row r="4" spans="2:10" s="125" customFormat="1" ht="21" customHeight="1" thickBot="1" x14ac:dyDescent="0.4">
      <c r="B4" s="303" t="s">
        <v>64</v>
      </c>
      <c r="C4" s="304"/>
      <c r="D4" s="305"/>
      <c r="G4" s="303" t="s">
        <v>65</v>
      </c>
      <c r="H4" s="304"/>
      <c r="I4" s="305"/>
      <c r="J4" s="124"/>
    </row>
    <row r="5" spans="2:10" ht="15" thickBot="1" x14ac:dyDescent="0.4">
      <c r="B5" s="159" t="s">
        <v>72</v>
      </c>
      <c r="C5" s="127">
        <f>C7/15*30</f>
        <v>2000.0000000000002</v>
      </c>
      <c r="D5" s="128">
        <f>D7/15*30</f>
        <v>2000.0000000000002</v>
      </c>
      <c r="E5" s="127" t="s">
        <v>69</v>
      </c>
      <c r="F5" s="164"/>
      <c r="G5" s="159" t="s">
        <v>72</v>
      </c>
      <c r="H5" s="127">
        <f>H7/15*30</f>
        <v>2000.0000000000002</v>
      </c>
      <c r="I5" s="128">
        <f>I7/15*30</f>
        <v>2000.0000000000002</v>
      </c>
      <c r="J5" s="127" t="s">
        <v>69</v>
      </c>
    </row>
    <row r="6" spans="2:10" x14ac:dyDescent="0.35">
      <c r="B6" s="193" t="s">
        <v>17</v>
      </c>
      <c r="C6" s="279"/>
      <c r="D6" s="275"/>
      <c r="G6" s="193" t="s">
        <v>17</v>
      </c>
      <c r="H6" s="279"/>
      <c r="I6" s="275"/>
    </row>
    <row r="7" spans="2:10" x14ac:dyDescent="0.35">
      <c r="B7" s="194" t="s">
        <v>68</v>
      </c>
      <c r="C7" s="280">
        <v>1000</v>
      </c>
      <c r="D7" s="270">
        <v>1000</v>
      </c>
      <c r="G7" s="194" t="s">
        <v>68</v>
      </c>
      <c r="H7" s="280">
        <v>1000</v>
      </c>
      <c r="I7" s="270">
        <v>1000</v>
      </c>
    </row>
    <row r="8" spans="2:10" x14ac:dyDescent="0.35">
      <c r="B8" s="194" t="s">
        <v>121</v>
      </c>
      <c r="C8" s="281">
        <f>6*15</f>
        <v>90</v>
      </c>
      <c r="D8" s="135">
        <v>0</v>
      </c>
      <c r="G8" s="194" t="s">
        <v>121</v>
      </c>
      <c r="H8" s="281">
        <f>6*15</f>
        <v>90</v>
      </c>
      <c r="I8" s="135">
        <v>0</v>
      </c>
    </row>
    <row r="9" spans="2:10" x14ac:dyDescent="0.35">
      <c r="B9" s="278" t="s">
        <v>42</v>
      </c>
      <c r="C9" s="282">
        <v>0</v>
      </c>
      <c r="D9" s="271">
        <v>0</v>
      </c>
      <c r="G9" s="278" t="s">
        <v>122</v>
      </c>
      <c r="H9" s="282">
        <f>H7*11%</f>
        <v>110</v>
      </c>
      <c r="I9" s="271">
        <f>I7*11%</f>
        <v>110</v>
      </c>
    </row>
    <row r="10" spans="2:10" x14ac:dyDescent="0.35">
      <c r="B10" s="220" t="s">
        <v>35</v>
      </c>
      <c r="C10" s="221">
        <f>C7*8.3%</f>
        <v>83</v>
      </c>
      <c r="D10" s="222">
        <f>D7*8.3%</f>
        <v>83</v>
      </c>
      <c r="G10" s="220" t="s">
        <v>35</v>
      </c>
      <c r="H10" s="221">
        <f>H7*8.3%</f>
        <v>83</v>
      </c>
      <c r="I10" s="222">
        <f>I7*8.3%</f>
        <v>83</v>
      </c>
    </row>
    <row r="11" spans="2:10" ht="15" thickBot="1" x14ac:dyDescent="0.4">
      <c r="B11" s="223" t="s">
        <v>18</v>
      </c>
      <c r="C11" s="283">
        <f>C7-C10</f>
        <v>917</v>
      </c>
      <c r="D11" s="276">
        <f>D7-D10</f>
        <v>917</v>
      </c>
      <c r="G11" s="223" t="s">
        <v>18</v>
      </c>
      <c r="H11" s="283">
        <f>H7-H9-H10</f>
        <v>807</v>
      </c>
      <c r="I11" s="276">
        <f>I7-I9-I10</f>
        <v>807</v>
      </c>
    </row>
    <row r="12" spans="2:10" ht="15" thickBot="1" x14ac:dyDescent="0.4">
      <c r="B12" s="141"/>
      <c r="D12" s="272"/>
      <c r="G12" s="141"/>
      <c r="I12" s="272"/>
    </row>
    <row r="13" spans="2:10" x14ac:dyDescent="0.35">
      <c r="B13" s="193" t="s">
        <v>0</v>
      </c>
      <c r="C13" s="253"/>
      <c r="D13" s="215"/>
      <c r="G13" s="193" t="s">
        <v>0</v>
      </c>
      <c r="H13" s="253"/>
      <c r="I13" s="215"/>
    </row>
    <row r="14" spans="2:10" x14ac:dyDescent="0.35">
      <c r="B14" s="194" t="s">
        <v>40</v>
      </c>
      <c r="C14" s="240">
        <f>C5/22*2*(0/30)</f>
        <v>0</v>
      </c>
      <c r="D14" s="153">
        <f>D5/22*2*(0/30)</f>
        <v>0</v>
      </c>
      <c r="E14" s="147" t="s">
        <v>10</v>
      </c>
      <c r="G14" s="194" t="s">
        <v>40</v>
      </c>
      <c r="H14" s="240">
        <f>H5/22*2*(0/30)</f>
        <v>0</v>
      </c>
      <c r="I14" s="153">
        <f>I5/22*2*(0/30)</f>
        <v>0</v>
      </c>
      <c r="J14" s="147" t="s">
        <v>10</v>
      </c>
    </row>
    <row r="15" spans="2:10" x14ac:dyDescent="0.35">
      <c r="B15" s="194" t="s">
        <v>41</v>
      </c>
      <c r="C15" s="149">
        <f>C5/22*2*(0/30)</f>
        <v>0</v>
      </c>
      <c r="D15" s="135">
        <f>D5/22*2*(0/30)</f>
        <v>0</v>
      </c>
      <c r="E15" s="124" t="s">
        <v>11</v>
      </c>
      <c r="G15" s="194" t="s">
        <v>41</v>
      </c>
      <c r="H15" s="149">
        <f>H5/22*2*(0/30)</f>
        <v>0</v>
      </c>
      <c r="I15" s="135">
        <f>I5/22*2*(0/30)</f>
        <v>0</v>
      </c>
      <c r="J15" s="124" t="s">
        <v>11</v>
      </c>
    </row>
    <row r="16" spans="2:10" x14ac:dyDescent="0.35">
      <c r="B16" s="194" t="s">
        <v>3</v>
      </c>
      <c r="C16" s="285">
        <f>C5/12*(15/30)</f>
        <v>83.333333333333343</v>
      </c>
      <c r="D16" s="273">
        <f>D5/12*(15/30)</f>
        <v>83.333333333333343</v>
      </c>
      <c r="E16" s="124" t="s">
        <v>12</v>
      </c>
      <c r="G16" s="194" t="s">
        <v>3</v>
      </c>
      <c r="H16" s="285">
        <f>H5/12*(15/30)</f>
        <v>83.333333333333343</v>
      </c>
      <c r="I16" s="273">
        <f>I5/12*(15/30)</f>
        <v>83.333333333333343</v>
      </c>
      <c r="J16" s="124" t="s">
        <v>12</v>
      </c>
    </row>
    <row r="17" spans="2:10" x14ac:dyDescent="0.35">
      <c r="B17" s="194" t="s">
        <v>28</v>
      </c>
      <c r="C17" s="285">
        <f>(C5/30*24)/12*(15/30)</f>
        <v>66.666666666666671</v>
      </c>
      <c r="D17" s="273">
        <f>(D5/30*24)/12*(15/30)</f>
        <v>66.666666666666671</v>
      </c>
      <c r="E17" s="147" t="s">
        <v>13</v>
      </c>
      <c r="G17" s="194" t="s">
        <v>28</v>
      </c>
      <c r="H17" s="285">
        <f>(H5/30*24)/12*(15/30)</f>
        <v>66.666666666666671</v>
      </c>
      <c r="I17" s="273">
        <f>(I5/30*24)/12*(15/30)</f>
        <v>66.666666666666671</v>
      </c>
      <c r="J17" s="147" t="s">
        <v>13</v>
      </c>
    </row>
    <row r="18" spans="2:10" x14ac:dyDescent="0.35">
      <c r="B18" s="278" t="s">
        <v>42</v>
      </c>
      <c r="C18" s="282">
        <v>0</v>
      </c>
      <c r="D18" s="271">
        <v>0</v>
      </c>
      <c r="G18" s="278" t="s">
        <v>122</v>
      </c>
      <c r="H18" s="282">
        <f>(H14+H15+H16)*11%</f>
        <v>9.1666666666666679</v>
      </c>
      <c r="I18" s="271">
        <f>(I14+I15+I16)*11%</f>
        <v>9.1666666666666679</v>
      </c>
    </row>
    <row r="19" spans="2:10" x14ac:dyDescent="0.35">
      <c r="B19" s="239" t="s">
        <v>74</v>
      </c>
      <c r="C19" s="241">
        <f>(C14+C15+C16)*17.9%</f>
        <v>14.916666666666668</v>
      </c>
      <c r="D19" s="236">
        <f>(D14+D15+D16)*17.9%</f>
        <v>14.916666666666668</v>
      </c>
      <c r="G19" s="239" t="s">
        <v>74</v>
      </c>
      <c r="H19" s="241">
        <f>(H14+H15+H16)*17.9%</f>
        <v>14.916666666666668</v>
      </c>
      <c r="I19" s="236">
        <f>(I14+I15+I16)*17.9%</f>
        <v>14.916666666666668</v>
      </c>
    </row>
    <row r="20" spans="2:10" ht="13" customHeight="1" thickBot="1" x14ac:dyDescent="0.4">
      <c r="B20" s="284" t="s">
        <v>4</v>
      </c>
      <c r="C20" s="286">
        <f>C14+C15+C16+C17-C18-C19</f>
        <v>135.08333333333334</v>
      </c>
      <c r="D20" s="277">
        <f>D14+D15+D16+D17-D18-D19</f>
        <v>135.08333333333334</v>
      </c>
      <c r="G20" s="289" t="s">
        <v>4</v>
      </c>
      <c r="H20" s="287">
        <f>H14+H15+ H16+H17-H18-H19</f>
        <v>125.91666666666667</v>
      </c>
      <c r="I20" s="288">
        <f>I14+I15+ I16+I17-I18-I19</f>
        <v>125.91666666666667</v>
      </c>
    </row>
    <row r="21" spans="2:10" ht="18.5" customHeight="1" thickBot="1" x14ac:dyDescent="0.4">
      <c r="B21" s="274" t="s">
        <v>77</v>
      </c>
      <c r="C21" s="251">
        <f>C11+C20</f>
        <v>1052.0833333333333</v>
      </c>
      <c r="D21" s="252">
        <f>D11+D20</f>
        <v>1052.0833333333333</v>
      </c>
      <c r="G21" s="274" t="s">
        <v>77</v>
      </c>
      <c r="H21" s="251">
        <f>H11+H20</f>
        <v>932.91666666666663</v>
      </c>
      <c r="I21" s="252">
        <f>I11+I20</f>
        <v>932.91666666666663</v>
      </c>
    </row>
    <row r="23" spans="2:10" x14ac:dyDescent="0.35">
      <c r="B23" s="124" t="s">
        <v>110</v>
      </c>
    </row>
    <row r="24" spans="2:10" x14ac:dyDescent="0.35">
      <c r="B24" s="124" t="s">
        <v>111</v>
      </c>
    </row>
    <row r="25" spans="2:10" x14ac:dyDescent="0.35">
      <c r="B25" s="124" t="s">
        <v>59</v>
      </c>
    </row>
    <row r="26" spans="2:10" x14ac:dyDescent="0.35">
      <c r="B26" s="124" t="s">
        <v>56</v>
      </c>
    </row>
    <row r="27" spans="2:10" x14ac:dyDescent="0.35">
      <c r="B27" s="124" t="s">
        <v>57</v>
      </c>
    </row>
    <row r="28" spans="2:10" x14ac:dyDescent="0.35">
      <c r="B28" s="124" t="s">
        <v>58</v>
      </c>
    </row>
    <row r="29" spans="2:10" x14ac:dyDescent="0.35">
      <c r="B29" s="164" t="s">
        <v>71</v>
      </c>
    </row>
    <row r="30" spans="2:10" x14ac:dyDescent="0.35">
      <c r="B30" s="164" t="s">
        <v>73</v>
      </c>
    </row>
    <row r="31" spans="2:10" x14ac:dyDescent="0.35">
      <c r="B31" s="165" t="s">
        <v>109</v>
      </c>
    </row>
    <row r="32" spans="2:10" x14ac:dyDescent="0.35">
      <c r="B32" s="136" t="s">
        <v>126</v>
      </c>
    </row>
  </sheetData>
  <mergeCells count="2">
    <mergeCell ref="B4:D4"/>
    <mergeCell ref="G4:I4"/>
  </mergeCells>
  <pageMargins left="0.75" right="0.75" top="1" bottom="1" header="0" footer="0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workbookViewId="0">
      <selection activeCell="J17" sqref="J17"/>
    </sheetView>
  </sheetViews>
  <sheetFormatPr defaultColWidth="8.7265625" defaultRowHeight="12.5" x14ac:dyDescent="0.25"/>
  <cols>
    <col min="1" max="1" width="4.1796875" style="2" customWidth="1"/>
    <col min="2" max="2" width="35.08984375" style="2" customWidth="1"/>
    <col min="3" max="3" width="19.81640625" style="3" customWidth="1"/>
    <col min="4" max="4" width="6.1796875" style="2" customWidth="1"/>
    <col min="5" max="5" width="35.08984375" style="2" customWidth="1"/>
    <col min="6" max="6" width="19.7265625" style="2" customWidth="1"/>
    <col min="7" max="16384" width="8.7265625" style="2"/>
  </cols>
  <sheetData>
    <row r="1" spans="2:7" ht="13" thickBot="1" x14ac:dyDescent="0.3"/>
    <row r="2" spans="2:7" s="15" customFormat="1" ht="23.5" customHeight="1" thickBot="1" x14ac:dyDescent="0.3">
      <c r="B2" s="307" t="s">
        <v>76</v>
      </c>
      <c r="C2" s="308"/>
      <c r="D2" s="308"/>
      <c r="E2" s="308"/>
      <c r="F2" s="309"/>
    </row>
    <row r="3" spans="2:7" ht="13" x14ac:dyDescent="0.3">
      <c r="B3" s="4"/>
    </row>
    <row r="4" spans="2:7" ht="13.5" thickBot="1" x14ac:dyDescent="0.35">
      <c r="B4" s="310" t="s">
        <v>123</v>
      </c>
      <c r="C4" s="310"/>
      <c r="E4" s="306" t="s">
        <v>124</v>
      </c>
      <c r="F4" s="306"/>
    </row>
    <row r="5" spans="2:7" ht="13" x14ac:dyDescent="0.3">
      <c r="B5" s="6" t="s">
        <v>21</v>
      </c>
      <c r="C5" s="7"/>
      <c r="E5" s="6" t="s">
        <v>21</v>
      </c>
      <c r="F5" s="7"/>
    </row>
    <row r="6" spans="2:7" x14ac:dyDescent="0.25">
      <c r="B6" s="1" t="s">
        <v>26</v>
      </c>
      <c r="C6" s="8">
        <v>1000</v>
      </c>
      <c r="E6" s="1" t="s">
        <v>26</v>
      </c>
      <c r="F6" s="8">
        <v>1000</v>
      </c>
    </row>
    <row r="7" spans="2:7" x14ac:dyDescent="0.25">
      <c r="B7" s="292" t="s">
        <v>127</v>
      </c>
      <c r="C7" s="293">
        <f>(C6*70%)*25.2%</f>
        <v>176.4</v>
      </c>
      <c r="E7" s="290" t="s">
        <v>43</v>
      </c>
      <c r="F7" s="291">
        <f>(F6*70%)*21.4%</f>
        <v>149.79999999999998</v>
      </c>
    </row>
    <row r="8" spans="2:7" x14ac:dyDescent="0.25">
      <c r="B8" s="294" t="s">
        <v>47</v>
      </c>
      <c r="C8" s="295">
        <f>C6*25%</f>
        <v>250</v>
      </c>
      <c r="E8" s="294" t="s">
        <v>47</v>
      </c>
      <c r="F8" s="295">
        <f>F6*25%</f>
        <v>250</v>
      </c>
    </row>
    <row r="9" spans="2:7" x14ac:dyDescent="0.25">
      <c r="B9" s="9" t="s">
        <v>44</v>
      </c>
      <c r="C9" s="10">
        <f>(C6*70%)*5.1%</f>
        <v>35.699999999999996</v>
      </c>
      <c r="E9" s="9" t="s">
        <v>44</v>
      </c>
      <c r="F9" s="10">
        <f>(F6*70%)*5.1%</f>
        <v>35.699999999999996</v>
      </c>
    </row>
    <row r="10" spans="2:7" ht="13" x14ac:dyDescent="0.3">
      <c r="B10" s="13" t="s">
        <v>45</v>
      </c>
      <c r="C10" s="14">
        <f>C6-C7-C8</f>
        <v>573.6</v>
      </c>
      <c r="E10" s="13" t="s">
        <v>45</v>
      </c>
      <c r="F10" s="14">
        <f>F6-F7-F8</f>
        <v>600.20000000000005</v>
      </c>
      <c r="G10" s="3"/>
    </row>
    <row r="11" spans="2:7" ht="13.5" thickBot="1" x14ac:dyDescent="0.35">
      <c r="B11" s="11" t="s">
        <v>46</v>
      </c>
      <c r="C11" s="12">
        <f>C6+C9</f>
        <v>1035.7</v>
      </c>
      <c r="E11" s="11" t="s">
        <v>46</v>
      </c>
      <c r="F11" s="12">
        <f>F6+F9</f>
        <v>1035.7</v>
      </c>
    </row>
    <row r="12" spans="2:7" x14ac:dyDescent="0.25">
      <c r="C12" s="5"/>
      <c r="F12" s="5"/>
    </row>
    <row r="13" spans="2:7" ht="13.5" thickBot="1" x14ac:dyDescent="0.35">
      <c r="B13" s="310" t="s">
        <v>85</v>
      </c>
      <c r="C13" s="310"/>
      <c r="E13" s="306" t="s">
        <v>25</v>
      </c>
      <c r="F13" s="306"/>
    </row>
    <row r="14" spans="2:7" ht="13" x14ac:dyDescent="0.3">
      <c r="B14" s="6" t="s">
        <v>21</v>
      </c>
      <c r="C14" s="7"/>
      <c r="E14" s="6" t="s">
        <v>21</v>
      </c>
      <c r="F14" s="7"/>
    </row>
    <row r="15" spans="2:7" x14ac:dyDescent="0.25">
      <c r="B15" s="1" t="s">
        <v>26</v>
      </c>
      <c r="C15" s="8">
        <v>500</v>
      </c>
      <c r="E15" s="1" t="s">
        <v>26</v>
      </c>
      <c r="F15" s="8">
        <v>500</v>
      </c>
    </row>
    <row r="16" spans="2:7" x14ac:dyDescent="0.25">
      <c r="B16" s="292" t="s">
        <v>127</v>
      </c>
      <c r="C16" s="293">
        <f>(C15*70%)*25.2%</f>
        <v>88.2</v>
      </c>
      <c r="E16" s="290" t="s">
        <v>43</v>
      </c>
      <c r="F16" s="291">
        <f>(F15*70%)*21.4%</f>
        <v>74.899999999999991</v>
      </c>
    </row>
    <row r="17" spans="2:8" x14ac:dyDescent="0.25">
      <c r="B17" s="294" t="s">
        <v>47</v>
      </c>
      <c r="C17" s="295">
        <f>C15*25%</f>
        <v>125</v>
      </c>
      <c r="E17" s="294" t="s">
        <v>47</v>
      </c>
      <c r="F17" s="295">
        <f>F15*25%</f>
        <v>125</v>
      </c>
    </row>
    <row r="18" spans="2:8" x14ac:dyDescent="0.25">
      <c r="B18" s="9" t="s">
        <v>44</v>
      </c>
      <c r="C18" s="10">
        <f>(C15*70%)*5.1%</f>
        <v>17.849999999999998</v>
      </c>
      <c r="E18" s="9" t="s">
        <v>44</v>
      </c>
      <c r="F18" s="10">
        <f>(F15*70%)*5.1%</f>
        <v>17.849999999999998</v>
      </c>
    </row>
    <row r="19" spans="2:8" ht="13" x14ac:dyDescent="0.3">
      <c r="B19" s="13" t="s">
        <v>45</v>
      </c>
      <c r="C19" s="14">
        <f>C15-C16-C17</f>
        <v>286.8</v>
      </c>
      <c r="E19" s="13" t="s">
        <v>45</v>
      </c>
      <c r="F19" s="14">
        <f>F15-F16-F17</f>
        <v>300.10000000000002</v>
      </c>
      <c r="G19" s="3"/>
    </row>
    <row r="20" spans="2:8" ht="13.5" thickBot="1" x14ac:dyDescent="0.35">
      <c r="B20" s="11" t="s">
        <v>46</v>
      </c>
      <c r="C20" s="12">
        <f>C15+C18</f>
        <v>517.85</v>
      </c>
      <c r="E20" s="11" t="s">
        <v>46</v>
      </c>
      <c r="F20" s="12">
        <f>F15+F18</f>
        <v>517.85</v>
      </c>
      <c r="H20" s="3"/>
    </row>
    <row r="22" spans="2:8" x14ac:dyDescent="0.25">
      <c r="B22" s="2" t="s">
        <v>20</v>
      </c>
    </row>
    <row r="23" spans="2:8" x14ac:dyDescent="0.25">
      <c r="B23" s="318" t="s">
        <v>128</v>
      </c>
    </row>
    <row r="24" spans="2:8" x14ac:dyDescent="0.25">
      <c r="B24" s="296" t="s">
        <v>125</v>
      </c>
    </row>
  </sheetData>
  <mergeCells count="5">
    <mergeCell ref="E4:F4"/>
    <mergeCell ref="B2:F2"/>
    <mergeCell ref="B4:C4"/>
    <mergeCell ref="B13:C13"/>
    <mergeCell ref="E13:F13"/>
  </mergeCells>
  <pageMargins left="0.75" right="0.75" top="1" bottom="1" header="0" footer="0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5"/>
  <sheetViews>
    <sheetView showGridLines="0" zoomScaleNormal="100" workbookViewId="0">
      <selection activeCell="C13" sqref="C13:O13"/>
    </sheetView>
  </sheetViews>
  <sheetFormatPr defaultColWidth="0" defaultRowHeight="14.5" zeroHeight="1" x14ac:dyDescent="0.35"/>
  <cols>
    <col min="1" max="1" width="3" style="20" bestFit="1" customWidth="1"/>
    <col min="2" max="2" width="11" style="16" customWidth="1"/>
    <col min="3" max="3" width="13.54296875" style="16" customWidth="1"/>
    <col min="4" max="4" width="1.26953125" style="16" customWidth="1"/>
    <col min="5" max="5" width="15.26953125" style="23" customWidth="1"/>
    <col min="6" max="6" width="1.26953125" style="16" customWidth="1"/>
    <col min="7" max="7" width="10" style="24" customWidth="1"/>
    <col min="8" max="8" width="1.7265625" style="16" bestFit="1" customWidth="1"/>
    <col min="9" max="9" width="5.453125" style="16" bestFit="1" customWidth="1"/>
    <col min="10" max="10" width="3.26953125" style="16" bestFit="1" customWidth="1"/>
    <col min="11" max="11" width="9.1796875" style="16" customWidth="1"/>
    <col min="12" max="12" width="5.26953125" style="16" bestFit="1" customWidth="1"/>
    <col min="13" max="13" width="15.7265625" style="20" customWidth="1"/>
    <col min="14" max="14" width="2.26953125" style="20" customWidth="1"/>
    <col min="15" max="15" width="19.54296875" style="25" bestFit="1" customWidth="1"/>
    <col min="16" max="16" width="3.7265625" style="16" customWidth="1"/>
    <col min="17" max="17" width="8.7265625" style="16" hidden="1" customWidth="1"/>
    <col min="18" max="18" width="9.54296875" style="16" hidden="1" customWidth="1"/>
    <col min="19" max="19" width="6.26953125" style="16" hidden="1" customWidth="1"/>
    <col min="20" max="20" width="9.26953125" style="16" hidden="1" customWidth="1"/>
    <col min="21" max="21" width="1.7265625" style="16" hidden="1" customWidth="1"/>
    <col min="22" max="22" width="5.453125" style="16" hidden="1" customWidth="1"/>
    <col min="23" max="23" width="3.26953125" style="16" hidden="1" customWidth="1"/>
    <col min="24" max="24" width="9.26953125" style="16" hidden="1" customWidth="1"/>
    <col min="25" max="25" width="5.26953125" style="16" hidden="1" customWidth="1"/>
    <col min="26" max="26" width="9.26953125" style="16" hidden="1" customWidth="1"/>
    <col min="27" max="27" width="5.26953125" style="16" hidden="1" customWidth="1"/>
    <col min="28" max="16384" width="8.7265625" style="16" hidden="1"/>
  </cols>
  <sheetData>
    <row r="1" spans="2:15" x14ac:dyDescent="0.35">
      <c r="B1" s="313" t="s">
        <v>112</v>
      </c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</row>
    <row r="2" spans="2:15" x14ac:dyDescent="0.35">
      <c r="B2" s="17"/>
      <c r="C2" s="17"/>
      <c r="D2" s="17"/>
      <c r="E2" s="18"/>
      <c r="F2" s="17"/>
      <c r="G2" s="19"/>
      <c r="H2" s="17"/>
      <c r="I2" s="17"/>
      <c r="J2" s="17"/>
      <c r="K2" s="17"/>
      <c r="L2" s="17"/>
      <c r="O2" s="21"/>
    </row>
    <row r="3" spans="2:15" x14ac:dyDescent="0.35">
      <c r="B3" s="313" t="s">
        <v>87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</row>
    <row r="4" spans="2:15" x14ac:dyDescent="0.35">
      <c r="B4" s="22"/>
      <c r="C4" s="22"/>
      <c r="D4" s="22"/>
      <c r="E4" s="22"/>
      <c r="F4" s="22"/>
      <c r="G4" s="19"/>
      <c r="H4" s="22"/>
      <c r="I4" s="22"/>
      <c r="J4" s="22"/>
      <c r="K4" s="22"/>
      <c r="L4" s="22"/>
      <c r="M4" s="22"/>
      <c r="N4" s="22"/>
      <c r="O4" s="22"/>
    </row>
    <row r="5" spans="2:15" x14ac:dyDescent="0.35">
      <c r="B5" s="313" t="s">
        <v>113</v>
      </c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</row>
    <row r="6" spans="2:15" x14ac:dyDescent="0.35"/>
    <row r="7" spans="2:15" ht="48" customHeight="1" x14ac:dyDescent="0.35">
      <c r="B7" s="26" t="s">
        <v>88</v>
      </c>
      <c r="C7" s="27"/>
      <c r="D7" s="28"/>
      <c r="E7" s="29" t="s">
        <v>89</v>
      </c>
      <c r="F7" s="28"/>
      <c r="G7" s="28" t="s">
        <v>90</v>
      </c>
      <c r="H7" s="30"/>
      <c r="I7" s="30"/>
      <c r="J7" s="30"/>
      <c r="K7" s="30"/>
      <c r="L7" s="27"/>
      <c r="M7" s="31" t="s">
        <v>99</v>
      </c>
      <c r="N7" s="32"/>
      <c r="O7" s="33" t="s">
        <v>91</v>
      </c>
    </row>
    <row r="8" spans="2:15" x14ac:dyDescent="0.35">
      <c r="B8" s="34" t="s">
        <v>22</v>
      </c>
      <c r="C8" s="35">
        <v>820</v>
      </c>
      <c r="D8" s="36"/>
      <c r="E8" s="37">
        <v>0</v>
      </c>
      <c r="F8" s="38"/>
      <c r="G8" s="39">
        <v>0</v>
      </c>
      <c r="H8" s="40"/>
      <c r="I8" s="41"/>
      <c r="J8" s="42"/>
      <c r="K8" s="42"/>
      <c r="L8" s="43"/>
      <c r="M8" s="44">
        <v>0</v>
      </c>
      <c r="N8" s="32"/>
      <c r="O8" s="45">
        <v>0</v>
      </c>
    </row>
    <row r="9" spans="2:15" x14ac:dyDescent="0.35">
      <c r="B9" s="34" t="s">
        <v>22</v>
      </c>
      <c r="C9" s="46">
        <v>935</v>
      </c>
      <c r="D9" s="36"/>
      <c r="E9" s="47">
        <v>0.13250000000000001</v>
      </c>
      <c r="F9" s="48"/>
      <c r="G9" s="49">
        <v>0.13250000000000001</v>
      </c>
      <c r="H9" s="42" t="s">
        <v>92</v>
      </c>
      <c r="I9" s="50">
        <v>2.6</v>
      </c>
      <c r="J9" s="40" t="s">
        <v>93</v>
      </c>
      <c r="K9" s="51">
        <v>1135.3900000000001</v>
      </c>
      <c r="L9" s="52" t="s">
        <v>94</v>
      </c>
      <c r="M9" s="44">
        <v>21.43</v>
      </c>
      <c r="N9" s="32"/>
      <c r="O9" s="45">
        <v>5.8999999999999997E-2</v>
      </c>
    </row>
    <row r="10" spans="2:15" x14ac:dyDescent="0.35">
      <c r="B10" s="34" t="s">
        <v>22</v>
      </c>
      <c r="C10" s="102">
        <v>1001</v>
      </c>
      <c r="D10" s="103"/>
      <c r="E10" s="104">
        <v>0.18</v>
      </c>
      <c r="F10" s="105"/>
      <c r="G10" s="106">
        <v>0.18</v>
      </c>
      <c r="H10" s="107" t="s">
        <v>92</v>
      </c>
      <c r="I10" s="108">
        <v>1.4</v>
      </c>
      <c r="J10" s="109" t="s">
        <v>93</v>
      </c>
      <c r="K10" s="110">
        <v>1385.2</v>
      </c>
      <c r="L10" s="111" t="s">
        <v>94</v>
      </c>
      <c r="M10" s="112">
        <v>21.43</v>
      </c>
      <c r="N10" s="53"/>
      <c r="O10" s="101">
        <v>8.3000000000000004E-2</v>
      </c>
    </row>
    <row r="11" spans="2:15" x14ac:dyDescent="0.35">
      <c r="B11" s="34" t="s">
        <v>22</v>
      </c>
      <c r="C11" s="46">
        <v>1123</v>
      </c>
      <c r="D11" s="36"/>
      <c r="E11" s="47">
        <v>0.18</v>
      </c>
      <c r="F11" s="48"/>
      <c r="G11" s="54">
        <v>96.82</v>
      </c>
      <c r="H11" s="55"/>
      <c r="I11" s="56"/>
      <c r="J11" s="42"/>
      <c r="K11" s="42"/>
      <c r="L11" s="43"/>
      <c r="M11" s="44">
        <v>21.43</v>
      </c>
      <c r="N11" s="32"/>
      <c r="O11" s="45">
        <v>9.4E-2</v>
      </c>
    </row>
    <row r="12" spans="2:15" x14ac:dyDescent="0.35">
      <c r="B12" s="34" t="s">
        <v>22</v>
      </c>
      <c r="C12" s="46">
        <v>1765</v>
      </c>
      <c r="D12" s="36"/>
      <c r="E12" s="47">
        <v>0.26</v>
      </c>
      <c r="F12" s="48"/>
      <c r="G12" s="54">
        <v>186.66</v>
      </c>
      <c r="H12" s="55"/>
      <c r="I12" s="56"/>
      <c r="J12" s="42"/>
      <c r="K12" s="42"/>
      <c r="L12" s="43"/>
      <c r="M12" s="44">
        <v>21.43</v>
      </c>
      <c r="N12" s="32"/>
      <c r="O12" s="45">
        <v>0.154</v>
      </c>
    </row>
    <row r="13" spans="2:15" x14ac:dyDescent="0.35">
      <c r="B13" s="34" t="s">
        <v>22</v>
      </c>
      <c r="C13" s="102">
        <v>2057</v>
      </c>
      <c r="D13" s="103"/>
      <c r="E13" s="104">
        <v>0.32750000000000001</v>
      </c>
      <c r="F13" s="105"/>
      <c r="G13" s="113">
        <v>305.8</v>
      </c>
      <c r="H13" s="114"/>
      <c r="I13" s="115"/>
      <c r="J13" s="107"/>
      <c r="K13" s="107"/>
      <c r="L13" s="116"/>
      <c r="M13" s="112">
        <v>21.43</v>
      </c>
      <c r="N13" s="117"/>
      <c r="O13" s="101">
        <v>0.17899999999999999</v>
      </c>
    </row>
    <row r="14" spans="2:15" x14ac:dyDescent="0.35">
      <c r="B14" s="34" t="s">
        <v>22</v>
      </c>
      <c r="C14" s="46">
        <v>2664</v>
      </c>
      <c r="D14" s="36"/>
      <c r="E14" s="47">
        <v>0.37</v>
      </c>
      <c r="F14" s="48"/>
      <c r="G14" s="54">
        <v>393.23</v>
      </c>
      <c r="H14" s="55"/>
      <c r="I14" s="56"/>
      <c r="J14" s="42"/>
      <c r="K14" s="42"/>
      <c r="L14" s="43"/>
      <c r="M14" s="44">
        <v>21.43</v>
      </c>
      <c r="N14" s="32"/>
      <c r="O14" s="45">
        <v>0.222</v>
      </c>
    </row>
    <row r="15" spans="2:15" x14ac:dyDescent="0.35">
      <c r="B15" s="34" t="s">
        <v>22</v>
      </c>
      <c r="C15" s="46">
        <v>3193</v>
      </c>
      <c r="D15" s="36"/>
      <c r="E15" s="47">
        <v>0.38719999999999999</v>
      </c>
      <c r="F15" s="48"/>
      <c r="G15" s="54">
        <v>439.05</v>
      </c>
      <c r="H15" s="55"/>
      <c r="I15" s="56"/>
      <c r="J15" s="42"/>
      <c r="K15" s="42"/>
      <c r="L15" s="43"/>
      <c r="M15" s="44">
        <v>21.43</v>
      </c>
      <c r="N15" s="32"/>
      <c r="O15" s="45">
        <v>0.25</v>
      </c>
    </row>
    <row r="16" spans="2:15" x14ac:dyDescent="0.35">
      <c r="B16" s="34" t="s">
        <v>22</v>
      </c>
      <c r="C16" s="46">
        <v>4173</v>
      </c>
      <c r="D16" s="36"/>
      <c r="E16" s="47">
        <v>0.40050000000000002</v>
      </c>
      <c r="F16" s="48"/>
      <c r="G16" s="54">
        <v>481.52</v>
      </c>
      <c r="H16" s="55"/>
      <c r="I16" s="56"/>
      <c r="J16" s="42"/>
      <c r="K16" s="42"/>
      <c r="L16" s="43"/>
      <c r="M16" s="44">
        <v>21.43</v>
      </c>
      <c r="N16" s="32"/>
      <c r="O16" s="45">
        <v>0.28499999999999998</v>
      </c>
    </row>
    <row r="17" spans="2:15" x14ac:dyDescent="0.35">
      <c r="B17" s="34" t="s">
        <v>22</v>
      </c>
      <c r="C17" s="46">
        <v>5470</v>
      </c>
      <c r="D17" s="36"/>
      <c r="E17" s="47">
        <v>0.41</v>
      </c>
      <c r="F17" s="48"/>
      <c r="G17" s="54">
        <v>521.16999999999996</v>
      </c>
      <c r="H17" s="55"/>
      <c r="I17" s="56"/>
      <c r="J17" s="42"/>
      <c r="K17" s="42"/>
      <c r="L17" s="43"/>
      <c r="M17" s="44">
        <v>21.43</v>
      </c>
      <c r="N17" s="32"/>
      <c r="O17" s="45">
        <v>0.315</v>
      </c>
    </row>
    <row r="18" spans="2:15" x14ac:dyDescent="0.35">
      <c r="B18" s="34" t="s">
        <v>22</v>
      </c>
      <c r="C18" s="46">
        <v>6540</v>
      </c>
      <c r="D18" s="36"/>
      <c r="E18" s="47">
        <v>0.42699999999999999</v>
      </c>
      <c r="F18" s="48"/>
      <c r="G18" s="54">
        <v>614.16</v>
      </c>
      <c r="H18" s="55"/>
      <c r="I18" s="56"/>
      <c r="J18" s="42"/>
      <c r="K18" s="42"/>
      <c r="L18" s="43"/>
      <c r="M18" s="44">
        <v>21.43</v>
      </c>
      <c r="N18" s="32"/>
      <c r="O18" s="45">
        <v>0.33300000000000002</v>
      </c>
    </row>
    <row r="19" spans="2:15" x14ac:dyDescent="0.35">
      <c r="B19" s="34" t="s">
        <v>22</v>
      </c>
      <c r="C19" s="46">
        <v>20067</v>
      </c>
      <c r="D19" s="36"/>
      <c r="E19" s="47">
        <v>0.44950000000000001</v>
      </c>
      <c r="F19" s="48"/>
      <c r="G19" s="54">
        <v>761.31</v>
      </c>
      <c r="H19" s="55"/>
      <c r="I19" s="56"/>
      <c r="J19" s="42"/>
      <c r="K19" s="42"/>
      <c r="L19" s="43"/>
      <c r="M19" s="44">
        <v>21.43</v>
      </c>
      <c r="N19" s="32"/>
      <c r="O19" s="45">
        <v>0.41199999999999998</v>
      </c>
    </row>
    <row r="20" spans="2:15" x14ac:dyDescent="0.35">
      <c r="B20" s="58" t="s">
        <v>23</v>
      </c>
      <c r="C20" s="59">
        <v>20067</v>
      </c>
      <c r="D20" s="60"/>
      <c r="E20" s="61">
        <v>0.47170000000000001</v>
      </c>
      <c r="F20" s="62"/>
      <c r="G20" s="63">
        <v>1206.8</v>
      </c>
      <c r="H20" s="64"/>
      <c r="I20" s="65"/>
      <c r="J20" s="66"/>
      <c r="K20" s="66"/>
      <c r="L20" s="67"/>
      <c r="M20" s="68">
        <v>21.43</v>
      </c>
      <c r="N20" s="32"/>
      <c r="O20" s="69" t="s">
        <v>95</v>
      </c>
    </row>
    <row r="21" spans="2:15" x14ac:dyDescent="0.35">
      <c r="B21" s="56"/>
      <c r="C21" s="70"/>
      <c r="D21" s="36"/>
      <c r="E21" s="71"/>
      <c r="F21" s="48"/>
      <c r="G21" s="70"/>
      <c r="H21" s="55"/>
      <c r="I21" s="56"/>
      <c r="J21" s="42"/>
      <c r="K21" s="42"/>
      <c r="L21" s="42"/>
      <c r="M21" s="72"/>
      <c r="O21" s="73"/>
    </row>
    <row r="22" spans="2:15" x14ac:dyDescent="0.35">
      <c r="B22" s="311" t="s">
        <v>100</v>
      </c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311"/>
    </row>
    <row r="23" spans="2:15" x14ac:dyDescent="0.35">
      <c r="B23" s="311" t="s">
        <v>97</v>
      </c>
      <c r="C23" s="311"/>
      <c r="D23" s="311"/>
      <c r="E23" s="311"/>
      <c r="F23" s="311"/>
      <c r="G23" s="311"/>
      <c r="H23" s="311"/>
      <c r="I23" s="311"/>
      <c r="J23" s="311"/>
      <c r="K23" s="311"/>
      <c r="L23" s="311"/>
    </row>
    <row r="24" spans="2:15" x14ac:dyDescent="0.35">
      <c r="B24" s="311"/>
      <c r="C24" s="311"/>
      <c r="D24" s="311"/>
      <c r="E24" s="311"/>
      <c r="F24" s="311"/>
      <c r="G24" s="311"/>
      <c r="H24" s="311"/>
      <c r="I24" s="311"/>
      <c r="J24" s="311"/>
      <c r="K24" s="42"/>
      <c r="L24" s="42"/>
    </row>
    <row r="25" spans="2:15" x14ac:dyDescent="0.35">
      <c r="B25" s="313" t="s">
        <v>98</v>
      </c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</row>
    <row r="26" spans="2:15" x14ac:dyDescent="0.35">
      <c r="B26" s="22"/>
      <c r="C26" s="22"/>
      <c r="D26" s="22"/>
      <c r="E26" s="22"/>
      <c r="F26" s="22"/>
      <c r="G26" s="19"/>
      <c r="H26" s="22"/>
      <c r="I26" s="22"/>
      <c r="J26" s="22"/>
      <c r="K26" s="22"/>
      <c r="L26" s="22"/>
      <c r="M26" s="22"/>
      <c r="N26" s="22"/>
      <c r="O26" s="22"/>
    </row>
    <row r="27" spans="2:15" x14ac:dyDescent="0.35">
      <c r="B27" s="313" t="s">
        <v>114</v>
      </c>
      <c r="C27" s="313"/>
      <c r="D27" s="313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</row>
    <row r="28" spans="2:15" x14ac:dyDescent="0.35"/>
    <row r="29" spans="2:15" ht="48" customHeight="1" x14ac:dyDescent="0.35">
      <c r="B29" s="26" t="s">
        <v>88</v>
      </c>
      <c r="C29" s="27"/>
      <c r="D29" s="28"/>
      <c r="E29" s="29" t="s">
        <v>89</v>
      </c>
      <c r="F29" s="28"/>
      <c r="G29" s="28" t="s">
        <v>90</v>
      </c>
      <c r="H29" s="30"/>
      <c r="I29" s="30"/>
      <c r="J29" s="30"/>
      <c r="K29" s="30"/>
      <c r="L29" s="27"/>
      <c r="M29" s="31" t="s">
        <v>99</v>
      </c>
      <c r="N29" s="32"/>
      <c r="O29" s="33" t="s">
        <v>91</v>
      </c>
    </row>
    <row r="30" spans="2:15" x14ac:dyDescent="0.35">
      <c r="B30" s="34" t="s">
        <v>22</v>
      </c>
      <c r="C30" s="35">
        <v>820</v>
      </c>
      <c r="D30" s="36"/>
      <c r="E30" s="37">
        <v>0</v>
      </c>
      <c r="F30" s="38"/>
      <c r="G30" s="39">
        <v>0</v>
      </c>
      <c r="H30" s="40"/>
      <c r="I30" s="41"/>
      <c r="J30" s="42"/>
      <c r="K30" s="42"/>
      <c r="L30" s="43"/>
      <c r="M30" s="44">
        <v>0</v>
      </c>
      <c r="N30" s="32"/>
      <c r="O30" s="45">
        <v>0</v>
      </c>
    </row>
    <row r="31" spans="2:15" x14ac:dyDescent="0.35">
      <c r="B31" s="34" t="s">
        <v>22</v>
      </c>
      <c r="C31" s="46">
        <v>935</v>
      </c>
      <c r="D31" s="36"/>
      <c r="E31" s="47">
        <v>0.13250000000000001</v>
      </c>
      <c r="F31" s="48"/>
      <c r="G31" s="49">
        <v>0.13250000000000001</v>
      </c>
      <c r="H31" s="42" t="s">
        <v>92</v>
      </c>
      <c r="I31" s="50">
        <v>2.6</v>
      </c>
      <c r="J31" s="40" t="s">
        <v>93</v>
      </c>
      <c r="K31" s="51">
        <v>1135.3900000000001</v>
      </c>
      <c r="L31" s="52" t="s">
        <v>94</v>
      </c>
      <c r="M31" s="44">
        <v>34.29</v>
      </c>
      <c r="N31" s="32"/>
      <c r="O31" s="45">
        <v>2.1999999999999999E-2</v>
      </c>
    </row>
    <row r="32" spans="2:15" x14ac:dyDescent="0.35">
      <c r="B32" s="34" t="s">
        <v>22</v>
      </c>
      <c r="C32" s="46">
        <v>1001</v>
      </c>
      <c r="D32" s="36"/>
      <c r="E32" s="47">
        <v>0.18</v>
      </c>
      <c r="F32" s="48"/>
      <c r="G32" s="49">
        <v>0.18</v>
      </c>
      <c r="H32" s="42" t="s">
        <v>92</v>
      </c>
      <c r="I32" s="50">
        <v>1.4</v>
      </c>
      <c r="J32" s="40" t="s">
        <v>93</v>
      </c>
      <c r="K32" s="51">
        <v>1385.2</v>
      </c>
      <c r="L32" s="52" t="s">
        <v>94</v>
      </c>
      <c r="M32" s="44">
        <v>34.29</v>
      </c>
      <c r="N32" s="53"/>
      <c r="O32" s="45">
        <v>4.9000000000000002E-2</v>
      </c>
    </row>
    <row r="33" spans="2:15" x14ac:dyDescent="0.35">
      <c r="B33" s="34" t="s">
        <v>22</v>
      </c>
      <c r="C33" s="46">
        <v>1123</v>
      </c>
      <c r="D33" s="36"/>
      <c r="E33" s="47">
        <v>0.18</v>
      </c>
      <c r="F33" s="48"/>
      <c r="G33" s="54">
        <v>96.82</v>
      </c>
      <c r="H33" s="55"/>
      <c r="I33" s="56"/>
      <c r="J33" s="42"/>
      <c r="K33" s="42"/>
      <c r="L33" s="43"/>
      <c r="M33" s="44">
        <v>34.29</v>
      </c>
      <c r="N33" s="32"/>
      <c r="O33" s="45">
        <v>6.3E-2</v>
      </c>
    </row>
    <row r="34" spans="2:15" x14ac:dyDescent="0.35">
      <c r="B34" s="34" t="s">
        <v>22</v>
      </c>
      <c r="C34" s="46">
        <v>1765</v>
      </c>
      <c r="D34" s="36"/>
      <c r="E34" s="47">
        <v>0.26</v>
      </c>
      <c r="F34" s="48"/>
      <c r="G34" s="54">
        <v>186.66</v>
      </c>
      <c r="H34" s="55"/>
      <c r="I34" s="56"/>
      <c r="J34" s="42"/>
      <c r="K34" s="42"/>
      <c r="L34" s="43"/>
      <c r="M34" s="44">
        <v>34.29</v>
      </c>
      <c r="N34" s="32"/>
      <c r="O34" s="45">
        <v>0.13500000000000001</v>
      </c>
    </row>
    <row r="35" spans="2:15" x14ac:dyDescent="0.35">
      <c r="B35" s="34" t="s">
        <v>22</v>
      </c>
      <c r="C35" s="46">
        <v>2057</v>
      </c>
      <c r="D35" s="36"/>
      <c r="E35" s="47">
        <v>0.32750000000000001</v>
      </c>
      <c r="F35" s="48"/>
      <c r="G35" s="57">
        <v>305.8</v>
      </c>
      <c r="H35" s="55"/>
      <c r="I35" s="56"/>
      <c r="J35" s="42"/>
      <c r="K35" s="42"/>
      <c r="L35" s="43"/>
      <c r="M35" s="44">
        <v>34.29</v>
      </c>
      <c r="N35" s="32"/>
      <c r="O35" s="45">
        <v>0.16200000000000001</v>
      </c>
    </row>
    <row r="36" spans="2:15" x14ac:dyDescent="0.35">
      <c r="B36" s="34" t="s">
        <v>22</v>
      </c>
      <c r="C36" s="46">
        <v>2664</v>
      </c>
      <c r="D36" s="36"/>
      <c r="E36" s="47">
        <v>0.37</v>
      </c>
      <c r="F36" s="48"/>
      <c r="G36" s="54">
        <v>393.23</v>
      </c>
      <c r="H36" s="55"/>
      <c r="I36" s="56"/>
      <c r="J36" s="42"/>
      <c r="K36" s="42"/>
      <c r="L36" s="43"/>
      <c r="M36" s="44">
        <v>34.29</v>
      </c>
      <c r="N36" s="32"/>
      <c r="O36" s="45">
        <v>0.21</v>
      </c>
    </row>
    <row r="37" spans="2:15" x14ac:dyDescent="0.35">
      <c r="B37" s="34" t="s">
        <v>22</v>
      </c>
      <c r="C37" s="46">
        <v>3193</v>
      </c>
      <c r="D37" s="36"/>
      <c r="E37" s="47">
        <v>0.38719999999999999</v>
      </c>
      <c r="F37" s="48"/>
      <c r="G37" s="54">
        <v>439.05</v>
      </c>
      <c r="H37" s="55"/>
      <c r="I37" s="56"/>
      <c r="J37" s="42"/>
      <c r="K37" s="42"/>
      <c r="L37" s="43"/>
      <c r="M37" s="44">
        <v>34.29</v>
      </c>
      <c r="N37" s="32"/>
      <c r="O37" s="45">
        <v>0.23899999999999999</v>
      </c>
    </row>
    <row r="38" spans="2:15" x14ac:dyDescent="0.35">
      <c r="B38" s="34" t="s">
        <v>22</v>
      </c>
      <c r="C38" s="46">
        <v>4173</v>
      </c>
      <c r="D38" s="36"/>
      <c r="E38" s="47">
        <v>0.40050000000000002</v>
      </c>
      <c r="F38" s="48"/>
      <c r="G38" s="54">
        <v>481.52</v>
      </c>
      <c r="H38" s="55"/>
      <c r="I38" s="56"/>
      <c r="J38" s="42"/>
      <c r="K38" s="42"/>
      <c r="L38" s="43"/>
      <c r="M38" s="44">
        <v>34.29</v>
      </c>
      <c r="N38" s="32"/>
      <c r="O38" s="45">
        <v>0.27700000000000002</v>
      </c>
    </row>
    <row r="39" spans="2:15" x14ac:dyDescent="0.35">
      <c r="B39" s="34" t="s">
        <v>22</v>
      </c>
      <c r="C39" s="46">
        <v>5470</v>
      </c>
      <c r="D39" s="36"/>
      <c r="E39" s="47">
        <v>0.41</v>
      </c>
      <c r="F39" s="48"/>
      <c r="G39" s="54">
        <v>521.16999999999996</v>
      </c>
      <c r="H39" s="55"/>
      <c r="I39" s="56"/>
      <c r="J39" s="42"/>
      <c r="K39" s="42"/>
      <c r="L39" s="43"/>
      <c r="M39" s="44">
        <v>34.29</v>
      </c>
      <c r="N39" s="32"/>
      <c r="O39" s="45">
        <v>0.308</v>
      </c>
    </row>
    <row r="40" spans="2:15" x14ac:dyDescent="0.35">
      <c r="B40" s="34" t="s">
        <v>22</v>
      </c>
      <c r="C40" s="46">
        <v>6540</v>
      </c>
      <c r="D40" s="36"/>
      <c r="E40" s="47">
        <v>0.42699999999999999</v>
      </c>
      <c r="F40" s="48"/>
      <c r="G40" s="54">
        <v>614.16</v>
      </c>
      <c r="H40" s="55"/>
      <c r="I40" s="56"/>
      <c r="J40" s="42"/>
      <c r="K40" s="42"/>
      <c r="L40" s="43"/>
      <c r="M40" s="44">
        <v>34.29</v>
      </c>
      <c r="N40" s="32"/>
      <c r="O40" s="45">
        <v>0.32800000000000001</v>
      </c>
    </row>
    <row r="41" spans="2:15" x14ac:dyDescent="0.35">
      <c r="B41" s="34" t="s">
        <v>22</v>
      </c>
      <c r="C41" s="46">
        <v>20067</v>
      </c>
      <c r="D41" s="36"/>
      <c r="E41" s="47">
        <v>0.44950000000000001</v>
      </c>
      <c r="F41" s="48"/>
      <c r="G41" s="54">
        <v>761.31</v>
      </c>
      <c r="H41" s="55"/>
      <c r="I41" s="56"/>
      <c r="J41" s="42"/>
      <c r="K41" s="42"/>
      <c r="L41" s="43"/>
      <c r="M41" s="44">
        <v>34.29</v>
      </c>
      <c r="N41" s="32"/>
      <c r="O41" s="45">
        <v>0.41</v>
      </c>
    </row>
    <row r="42" spans="2:15" x14ac:dyDescent="0.35">
      <c r="B42" s="58" t="s">
        <v>23</v>
      </c>
      <c r="C42" s="59">
        <v>20067</v>
      </c>
      <c r="D42" s="60"/>
      <c r="E42" s="61">
        <v>0.47170000000000001</v>
      </c>
      <c r="F42" s="62"/>
      <c r="G42" s="63">
        <v>1206.8</v>
      </c>
      <c r="H42" s="64"/>
      <c r="I42" s="65"/>
      <c r="J42" s="66"/>
      <c r="K42" s="66"/>
      <c r="L42" s="67"/>
      <c r="M42" s="68">
        <v>34.29</v>
      </c>
      <c r="N42" s="32"/>
      <c r="O42" s="69" t="s">
        <v>95</v>
      </c>
    </row>
    <row r="43" spans="2:15" x14ac:dyDescent="0.35">
      <c r="B43" s="56"/>
      <c r="C43" s="70"/>
      <c r="D43" s="36"/>
      <c r="E43" s="71"/>
      <c r="F43" s="48"/>
      <c r="G43" s="70"/>
      <c r="H43" s="55"/>
      <c r="I43" s="56"/>
      <c r="J43" s="42"/>
      <c r="K43" s="42"/>
      <c r="L43" s="42"/>
      <c r="M43" s="72"/>
      <c r="O43" s="73"/>
    </row>
    <row r="44" spans="2:15" x14ac:dyDescent="0.35">
      <c r="B44" s="311" t="s">
        <v>100</v>
      </c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</row>
    <row r="45" spans="2:15" x14ac:dyDescent="0.35">
      <c r="B45" s="311" t="s">
        <v>97</v>
      </c>
      <c r="C45" s="311"/>
      <c r="D45" s="311"/>
      <c r="E45" s="311"/>
      <c r="F45" s="311"/>
      <c r="G45" s="311"/>
      <c r="H45" s="311"/>
      <c r="I45" s="311"/>
      <c r="J45" s="311"/>
      <c r="K45" s="311"/>
      <c r="L45" s="311"/>
    </row>
    <row r="46" spans="2:15" x14ac:dyDescent="0.35">
      <c r="B46" s="74"/>
      <c r="C46" s="74"/>
      <c r="D46" s="74"/>
      <c r="E46" s="74"/>
      <c r="F46" s="74"/>
      <c r="G46" s="74"/>
      <c r="H46" s="74"/>
      <c r="I46" s="74"/>
      <c r="J46" s="74"/>
      <c r="K46" s="42"/>
      <c r="L46" s="42"/>
    </row>
    <row r="47" spans="2:15" x14ac:dyDescent="0.35">
      <c r="B47" s="312" t="s">
        <v>101</v>
      </c>
      <c r="C47" s="312"/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12"/>
      <c r="O47" s="312"/>
    </row>
    <row r="48" spans="2:15" x14ac:dyDescent="0.35"/>
    <row r="49" spans="1:20" x14ac:dyDescent="0.35">
      <c r="B49" s="313" t="s">
        <v>115</v>
      </c>
      <c r="C49" s="313"/>
      <c r="D49" s="313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</row>
    <row r="50" spans="1:20" x14ac:dyDescent="0.35"/>
    <row r="51" spans="1:20" s="78" customFormat="1" ht="43.5" x14ac:dyDescent="0.35">
      <c r="A51" s="75"/>
      <c r="B51" s="314" t="s">
        <v>88</v>
      </c>
      <c r="C51" s="315"/>
      <c r="D51" s="76"/>
      <c r="E51" s="29" t="s">
        <v>89</v>
      </c>
      <c r="F51" s="30"/>
      <c r="G51" s="316" t="s">
        <v>90</v>
      </c>
      <c r="H51" s="316"/>
      <c r="I51" s="316"/>
      <c r="J51" s="316"/>
      <c r="K51" s="316"/>
      <c r="L51" s="317"/>
      <c r="M51" s="31" t="s">
        <v>99</v>
      </c>
      <c r="N51" s="77"/>
      <c r="O51" s="33" t="s">
        <v>91</v>
      </c>
      <c r="P51" s="16"/>
      <c r="Q51" s="16"/>
      <c r="R51" s="16"/>
      <c r="S51" s="16"/>
      <c r="T51" s="16"/>
    </row>
    <row r="52" spans="1:20" x14ac:dyDescent="0.35">
      <c r="B52" s="34" t="s">
        <v>22</v>
      </c>
      <c r="C52" s="35">
        <v>857</v>
      </c>
      <c r="D52" s="36"/>
      <c r="E52" s="37">
        <v>0</v>
      </c>
      <c r="F52" s="38"/>
      <c r="G52" s="39">
        <v>0</v>
      </c>
      <c r="H52" s="40"/>
      <c r="I52" s="41"/>
      <c r="J52" s="42"/>
      <c r="K52" s="42"/>
      <c r="L52" s="43"/>
      <c r="M52" s="44">
        <v>0</v>
      </c>
      <c r="N52" s="32"/>
      <c r="O52" s="45">
        <v>0</v>
      </c>
    </row>
    <row r="53" spans="1:20" x14ac:dyDescent="0.35">
      <c r="B53" s="34" t="s">
        <v>22</v>
      </c>
      <c r="C53" s="46">
        <v>935</v>
      </c>
      <c r="D53" s="36"/>
      <c r="E53" s="47">
        <v>0.13250000000000001</v>
      </c>
      <c r="F53" s="48"/>
      <c r="G53" s="49">
        <v>0.13250000000000001</v>
      </c>
      <c r="H53" s="42" t="s">
        <v>92</v>
      </c>
      <c r="I53" s="50">
        <v>2.6</v>
      </c>
      <c r="J53" s="40" t="s">
        <v>93</v>
      </c>
      <c r="K53" s="51">
        <v>1186.6199999999999</v>
      </c>
      <c r="L53" s="52" t="s">
        <v>94</v>
      </c>
      <c r="M53" s="79">
        <v>42.86</v>
      </c>
      <c r="N53" s="32"/>
      <c r="O53" s="45">
        <v>0.04</v>
      </c>
    </row>
    <row r="54" spans="1:20" x14ac:dyDescent="0.35">
      <c r="B54" s="34" t="s">
        <v>22</v>
      </c>
      <c r="C54" s="46">
        <v>1001</v>
      </c>
      <c r="D54" s="36"/>
      <c r="E54" s="47">
        <v>0.13250000000000001</v>
      </c>
      <c r="F54" s="48"/>
      <c r="G54" s="49">
        <v>0.13250000000000001</v>
      </c>
      <c r="H54" s="42" t="s">
        <v>92</v>
      </c>
      <c r="I54" s="50">
        <v>1.4</v>
      </c>
      <c r="J54" s="40" t="s">
        <v>93</v>
      </c>
      <c r="K54" s="51">
        <v>1402.3</v>
      </c>
      <c r="L54" s="52" t="s">
        <v>94</v>
      </c>
      <c r="M54" s="79">
        <v>42.86</v>
      </c>
      <c r="N54" s="53"/>
      <c r="O54" s="45">
        <v>5.8000000000000003E-2</v>
      </c>
    </row>
    <row r="55" spans="1:20" x14ac:dyDescent="0.35">
      <c r="B55" s="34" t="s">
        <v>22</v>
      </c>
      <c r="C55" s="46">
        <v>1393</v>
      </c>
      <c r="D55" s="36"/>
      <c r="E55" s="47">
        <v>0.13250000000000001</v>
      </c>
      <c r="F55" s="48"/>
      <c r="G55" s="54">
        <v>74.44</v>
      </c>
      <c r="H55" s="55"/>
      <c r="I55" s="56"/>
      <c r="J55" s="42"/>
      <c r="K55" s="42"/>
      <c r="L55" s="43"/>
      <c r="M55" s="79">
        <v>42.86</v>
      </c>
      <c r="N55" s="32"/>
      <c r="O55" s="45">
        <v>7.9000000000000001E-2</v>
      </c>
    </row>
    <row r="56" spans="1:20" x14ac:dyDescent="0.35">
      <c r="B56" s="34" t="s">
        <v>22</v>
      </c>
      <c r="C56" s="46">
        <v>1900</v>
      </c>
      <c r="D56" s="36"/>
      <c r="E56" s="47">
        <v>0.185</v>
      </c>
      <c r="F56" s="48"/>
      <c r="G56" s="54">
        <v>147.57</v>
      </c>
      <c r="H56" s="55"/>
      <c r="I56" s="56"/>
      <c r="J56" s="42"/>
      <c r="K56" s="42"/>
      <c r="L56" s="43"/>
      <c r="M56" s="79">
        <v>42.86</v>
      </c>
      <c r="N56" s="32"/>
      <c r="O56" s="45">
        <v>0.107</v>
      </c>
    </row>
    <row r="57" spans="1:20" x14ac:dyDescent="0.35">
      <c r="B57" s="34" t="s">
        <v>22</v>
      </c>
      <c r="C57" s="46">
        <v>2801</v>
      </c>
      <c r="D57" s="36"/>
      <c r="E57" s="47">
        <v>0.26</v>
      </c>
      <c r="F57" s="48"/>
      <c r="G57" s="54">
        <v>290.07</v>
      </c>
      <c r="H57" s="55"/>
      <c r="I57" s="56"/>
      <c r="J57" s="42"/>
      <c r="K57" s="42"/>
      <c r="L57" s="43"/>
      <c r="M57" s="79">
        <v>42.86</v>
      </c>
      <c r="N57" s="32"/>
      <c r="O57" s="45">
        <v>0.156</v>
      </c>
    </row>
    <row r="58" spans="1:20" x14ac:dyDescent="0.35">
      <c r="B58" s="34" t="s">
        <v>22</v>
      </c>
      <c r="C58" s="46">
        <v>3423</v>
      </c>
      <c r="D58" s="36"/>
      <c r="E58" s="47">
        <v>0.28000000000000003</v>
      </c>
      <c r="F58" s="48"/>
      <c r="G58" s="54">
        <v>346.09</v>
      </c>
      <c r="H58" s="55"/>
      <c r="I58" s="56"/>
      <c r="J58" s="42"/>
      <c r="K58" s="42"/>
      <c r="L58" s="43"/>
      <c r="M58" s="79">
        <v>42.86</v>
      </c>
      <c r="N58" s="32"/>
      <c r="O58" s="45">
        <v>0.17899999999999999</v>
      </c>
    </row>
    <row r="59" spans="1:20" x14ac:dyDescent="0.35">
      <c r="B59" s="34" t="s">
        <v>22</v>
      </c>
      <c r="C59" s="46">
        <v>4099</v>
      </c>
      <c r="D59" s="36"/>
      <c r="E59" s="47">
        <v>0.29149999999999998</v>
      </c>
      <c r="F59" s="48"/>
      <c r="G59" s="54">
        <v>385.46</v>
      </c>
      <c r="H59" s="55"/>
      <c r="I59" s="56"/>
      <c r="J59" s="42"/>
      <c r="K59" s="42"/>
      <c r="L59" s="43"/>
      <c r="M59" s="79">
        <v>42.86</v>
      </c>
      <c r="N59" s="32"/>
      <c r="O59" s="45">
        <v>0.19700000000000001</v>
      </c>
    </row>
    <row r="60" spans="1:20" x14ac:dyDescent="0.35">
      <c r="B60" s="34" t="s">
        <v>22</v>
      </c>
      <c r="C60" s="46">
        <v>5800</v>
      </c>
      <c r="D60" s="36"/>
      <c r="E60" s="47">
        <v>0.32500000000000001</v>
      </c>
      <c r="F60" s="48"/>
      <c r="G60" s="54">
        <v>522.78</v>
      </c>
      <c r="H60" s="55"/>
      <c r="I60" s="56"/>
      <c r="J60" s="42"/>
      <c r="K60" s="42"/>
      <c r="L60" s="43"/>
      <c r="M60" s="79">
        <v>42.86</v>
      </c>
      <c r="N60" s="32"/>
      <c r="O60" s="45">
        <v>0.23499999999999999</v>
      </c>
    </row>
    <row r="61" spans="1:20" x14ac:dyDescent="0.35">
      <c r="B61" s="34" t="s">
        <v>22</v>
      </c>
      <c r="C61" s="46">
        <v>6422</v>
      </c>
      <c r="D61" s="36"/>
      <c r="E61" s="47">
        <v>0.36</v>
      </c>
      <c r="F61" s="48"/>
      <c r="G61" s="54">
        <v>725.78</v>
      </c>
      <c r="H61" s="55"/>
      <c r="I61" s="56"/>
      <c r="J61" s="42"/>
      <c r="K61" s="42"/>
      <c r="L61" s="43"/>
      <c r="M61" s="79">
        <v>42.86</v>
      </c>
      <c r="N61" s="32"/>
      <c r="O61" s="45">
        <v>0.247</v>
      </c>
    </row>
    <row r="62" spans="1:20" x14ac:dyDescent="0.35">
      <c r="B62" s="34" t="s">
        <v>22</v>
      </c>
      <c r="C62" s="80">
        <v>20064.21</v>
      </c>
      <c r="D62" s="36"/>
      <c r="E62" s="47">
        <v>0.42499999999999999</v>
      </c>
      <c r="F62" s="48"/>
      <c r="G62" s="70">
        <v>1143.21</v>
      </c>
      <c r="H62" s="55"/>
      <c r="I62" s="56"/>
      <c r="J62" s="42"/>
      <c r="K62" s="42"/>
      <c r="L62" s="43"/>
      <c r="M62" s="79">
        <v>42.86</v>
      </c>
      <c r="N62" s="32"/>
      <c r="O62" s="45">
        <v>0.36799999999999999</v>
      </c>
    </row>
    <row r="63" spans="1:20" x14ac:dyDescent="0.35">
      <c r="B63" s="58" t="s">
        <v>23</v>
      </c>
      <c r="C63" s="81">
        <v>20064.21</v>
      </c>
      <c r="D63" s="60"/>
      <c r="E63" s="61">
        <v>0.47170000000000001</v>
      </c>
      <c r="F63" s="62"/>
      <c r="G63" s="63">
        <v>2080.1999999999998</v>
      </c>
      <c r="H63" s="64"/>
      <c r="I63" s="65"/>
      <c r="J63" s="66"/>
      <c r="K63" s="66"/>
      <c r="L63" s="67"/>
      <c r="M63" s="68">
        <v>42.86</v>
      </c>
      <c r="N63" s="32"/>
      <c r="O63" s="82" t="s">
        <v>95</v>
      </c>
    </row>
    <row r="64" spans="1:20" x14ac:dyDescent="0.35">
      <c r="E64" s="83"/>
    </row>
    <row r="65" spans="2:15" x14ac:dyDescent="0.35">
      <c r="B65" s="311" t="s">
        <v>104</v>
      </c>
      <c r="C65" s="311"/>
      <c r="D65" s="311"/>
      <c r="E65" s="311"/>
      <c r="F65" s="311"/>
      <c r="G65" s="311"/>
      <c r="H65" s="311"/>
      <c r="I65" s="311"/>
      <c r="J65" s="311"/>
      <c r="K65" s="311"/>
      <c r="L65" s="311"/>
      <c r="M65" s="311"/>
      <c r="N65" s="311"/>
      <c r="O65" s="311"/>
    </row>
    <row r="66" spans="2:15" x14ac:dyDescent="0.35">
      <c r="B66" s="311" t="s">
        <v>97</v>
      </c>
      <c r="C66" s="311"/>
      <c r="D66" s="311"/>
      <c r="E66" s="311"/>
      <c r="F66" s="311"/>
      <c r="G66" s="311"/>
      <c r="H66" s="311"/>
      <c r="I66" s="311"/>
      <c r="J66" s="311"/>
      <c r="K66" s="311"/>
      <c r="L66" s="311"/>
    </row>
    <row r="67" spans="2:15" x14ac:dyDescent="0.35">
      <c r="B67" s="311"/>
      <c r="C67" s="311"/>
      <c r="D67" s="311"/>
      <c r="E67" s="311"/>
      <c r="F67" s="311"/>
      <c r="G67" s="311"/>
      <c r="H67" s="311"/>
      <c r="I67" s="311"/>
      <c r="J67" s="311"/>
      <c r="K67" s="42"/>
      <c r="L67" s="42"/>
    </row>
    <row r="68" spans="2:15" x14ac:dyDescent="0.35">
      <c r="B68" s="312" t="s">
        <v>102</v>
      </c>
      <c r="C68" s="312"/>
      <c r="D68" s="312"/>
      <c r="E68" s="312"/>
      <c r="F68" s="312"/>
      <c r="G68" s="312"/>
      <c r="H68" s="312"/>
      <c r="I68" s="312"/>
      <c r="J68" s="312"/>
      <c r="K68" s="312"/>
      <c r="L68" s="312"/>
      <c r="M68" s="312"/>
      <c r="N68" s="312"/>
      <c r="O68" s="312"/>
    </row>
    <row r="69" spans="2:15" x14ac:dyDescent="0.35">
      <c r="B69" s="84"/>
      <c r="C69" s="84"/>
      <c r="D69" s="84"/>
      <c r="E69" s="85"/>
      <c r="F69" s="84"/>
      <c r="G69" s="86"/>
      <c r="H69" s="84"/>
      <c r="I69" s="84"/>
      <c r="J69" s="84"/>
      <c r="K69" s="84"/>
      <c r="L69" s="84"/>
    </row>
    <row r="70" spans="2:15" x14ac:dyDescent="0.35">
      <c r="B70" s="313" t="s">
        <v>116</v>
      </c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</row>
    <row r="71" spans="2:15" x14ac:dyDescent="0.35"/>
    <row r="72" spans="2:15" ht="43.5" x14ac:dyDescent="0.35">
      <c r="B72" s="314" t="s">
        <v>88</v>
      </c>
      <c r="C72" s="315"/>
      <c r="D72" s="76"/>
      <c r="E72" s="29" t="s">
        <v>89</v>
      </c>
      <c r="F72" s="30"/>
      <c r="G72" s="316" t="s">
        <v>90</v>
      </c>
      <c r="H72" s="316"/>
      <c r="I72" s="316"/>
      <c r="J72" s="316"/>
      <c r="K72" s="316"/>
      <c r="L72" s="317"/>
      <c r="M72" s="87"/>
      <c r="N72" s="77"/>
      <c r="O72" s="33" t="s">
        <v>91</v>
      </c>
    </row>
    <row r="73" spans="2:15" x14ac:dyDescent="0.35">
      <c r="B73" s="34" t="s">
        <v>22</v>
      </c>
      <c r="C73" s="35">
        <v>1519.41</v>
      </c>
      <c r="D73" s="36"/>
      <c r="E73" s="37">
        <v>0</v>
      </c>
      <c r="F73" s="48"/>
      <c r="G73" s="57">
        <v>0</v>
      </c>
      <c r="H73" s="55"/>
      <c r="I73" s="56"/>
      <c r="J73" s="42"/>
      <c r="K73" s="42"/>
      <c r="L73" s="43"/>
      <c r="N73" s="32"/>
      <c r="O73" s="45">
        <v>0</v>
      </c>
    </row>
    <row r="74" spans="2:15" x14ac:dyDescent="0.35">
      <c r="B74" s="34" t="s">
        <v>22</v>
      </c>
      <c r="C74" s="46">
        <v>1648.29</v>
      </c>
      <c r="D74" s="36"/>
      <c r="E74" s="47">
        <v>0.13250000000000001</v>
      </c>
      <c r="F74" s="48"/>
      <c r="G74" s="54">
        <v>201.32</v>
      </c>
      <c r="H74" s="55"/>
      <c r="I74" s="56"/>
      <c r="J74" s="42"/>
      <c r="K74" s="42"/>
      <c r="L74" s="43"/>
      <c r="N74" s="32"/>
      <c r="O74" s="45">
        <v>0.01</v>
      </c>
    </row>
    <row r="75" spans="2:15" x14ac:dyDescent="0.35">
      <c r="B75" s="34" t="s">
        <v>22</v>
      </c>
      <c r="C75" s="46">
        <v>1994.61</v>
      </c>
      <c r="D75" s="36"/>
      <c r="E75" s="47">
        <v>0.23</v>
      </c>
      <c r="F75" s="48"/>
      <c r="G75" s="54">
        <v>362.03</v>
      </c>
      <c r="H75" s="55"/>
      <c r="I75" s="56"/>
      <c r="J75" s="42"/>
      <c r="K75" s="42"/>
      <c r="L75" s="43"/>
      <c r="N75" s="32"/>
      <c r="O75" s="45">
        <v>4.8000000000000001E-2</v>
      </c>
    </row>
    <row r="76" spans="2:15" x14ac:dyDescent="0.35">
      <c r="B76" s="34" t="s">
        <v>22</v>
      </c>
      <c r="C76" s="46">
        <v>2410.71</v>
      </c>
      <c r="D76" s="36"/>
      <c r="E76" s="47">
        <v>0.32750000000000001</v>
      </c>
      <c r="F76" s="48"/>
      <c r="G76" s="54">
        <v>556.51</v>
      </c>
      <c r="H76" s="55"/>
      <c r="I76" s="56"/>
      <c r="J76" s="42"/>
      <c r="K76" s="42"/>
      <c r="L76" s="43"/>
      <c r="N76" s="32"/>
      <c r="O76" s="45">
        <v>9.7000000000000003E-2</v>
      </c>
    </row>
    <row r="77" spans="2:15" x14ac:dyDescent="0.35">
      <c r="B77" s="34" t="s">
        <v>22</v>
      </c>
      <c r="C77" s="46">
        <v>4373.75</v>
      </c>
      <c r="D77" s="36"/>
      <c r="E77" s="47">
        <v>0.37</v>
      </c>
      <c r="F77" s="48"/>
      <c r="G77" s="54">
        <v>658.97</v>
      </c>
      <c r="H77" s="55"/>
      <c r="I77" s="56"/>
      <c r="J77" s="42"/>
      <c r="K77" s="42"/>
      <c r="L77" s="43"/>
      <c r="N77" s="32"/>
      <c r="O77" s="45">
        <v>0.219</v>
      </c>
    </row>
    <row r="78" spans="2:15" x14ac:dyDescent="0.35">
      <c r="B78" s="34" t="s">
        <v>22</v>
      </c>
      <c r="C78" s="46">
        <v>6621.18</v>
      </c>
      <c r="D78" s="36"/>
      <c r="E78" s="47">
        <v>0.40050000000000002</v>
      </c>
      <c r="F78" s="48"/>
      <c r="G78" s="54">
        <v>792.37</v>
      </c>
      <c r="H78" s="55"/>
      <c r="I78" s="56"/>
      <c r="J78" s="42"/>
      <c r="K78" s="42"/>
      <c r="L78" s="43"/>
      <c r="N78" s="32"/>
      <c r="O78" s="45">
        <v>0.28100000000000003</v>
      </c>
    </row>
    <row r="79" spans="2:15" x14ac:dyDescent="0.35">
      <c r="B79" s="34" t="s">
        <v>22</v>
      </c>
      <c r="C79" s="46">
        <v>6717.41</v>
      </c>
      <c r="D79" s="36"/>
      <c r="E79" s="47">
        <v>0.42280000000000001</v>
      </c>
      <c r="F79" s="48"/>
      <c r="G79" s="54">
        <v>940.03</v>
      </c>
      <c r="H79" s="55"/>
      <c r="I79" s="56"/>
      <c r="J79" s="42"/>
      <c r="K79" s="42"/>
      <c r="L79" s="43"/>
      <c r="N79" s="32"/>
      <c r="O79" s="45">
        <v>0.28299999999999997</v>
      </c>
    </row>
    <row r="80" spans="2:15" x14ac:dyDescent="0.35">
      <c r="B80" s="34" t="s">
        <v>22</v>
      </c>
      <c r="C80" s="46">
        <v>20264.849999999999</v>
      </c>
      <c r="D80" s="36"/>
      <c r="E80" s="47">
        <v>0.44950000000000001</v>
      </c>
      <c r="F80" s="48"/>
      <c r="G80" s="70">
        <v>1119.3900000000001</v>
      </c>
      <c r="H80" s="55"/>
      <c r="I80" s="56"/>
      <c r="J80" s="42"/>
      <c r="K80" s="42"/>
      <c r="L80" s="43"/>
      <c r="N80" s="32"/>
      <c r="O80" s="45">
        <v>0.39400000000000002</v>
      </c>
    </row>
    <row r="81" spans="2:15" x14ac:dyDescent="0.35">
      <c r="B81" s="58" t="s">
        <v>23</v>
      </c>
      <c r="C81" s="81">
        <v>20264.849999999999</v>
      </c>
      <c r="D81" s="60"/>
      <c r="E81" s="61">
        <v>0.47170000000000001</v>
      </c>
      <c r="F81" s="62"/>
      <c r="G81" s="63">
        <v>1569.27</v>
      </c>
      <c r="H81" s="64"/>
      <c r="I81" s="65"/>
      <c r="J81" s="66"/>
      <c r="K81" s="66"/>
      <c r="L81" s="67"/>
      <c r="N81" s="32"/>
      <c r="O81" s="82" t="s">
        <v>95</v>
      </c>
    </row>
    <row r="82" spans="2:15" x14ac:dyDescent="0.35"/>
    <row r="83" spans="2:15" ht="14.25" customHeight="1" x14ac:dyDescent="0.35">
      <c r="B83" s="311" t="s">
        <v>96</v>
      </c>
      <c r="C83" s="311"/>
      <c r="D83" s="311"/>
      <c r="E83" s="311"/>
      <c r="F83" s="311"/>
      <c r="G83" s="311"/>
      <c r="H83" s="311"/>
      <c r="I83" s="311"/>
      <c r="J83" s="311"/>
      <c r="K83" s="311"/>
      <c r="L83" s="311"/>
    </row>
    <row r="84" spans="2:15" ht="14.25" customHeight="1" x14ac:dyDescent="0.35">
      <c r="B84" s="311" t="s">
        <v>97</v>
      </c>
      <c r="C84" s="311"/>
      <c r="D84" s="311"/>
      <c r="E84" s="311"/>
      <c r="F84" s="311"/>
      <c r="G84" s="311"/>
      <c r="H84" s="311"/>
      <c r="I84" s="311"/>
      <c r="J84" s="311"/>
      <c r="K84" s="311"/>
      <c r="L84" s="311"/>
    </row>
    <row r="85" spans="2:15" x14ac:dyDescent="0.35">
      <c r="B85" s="311"/>
      <c r="C85" s="311"/>
      <c r="D85" s="311"/>
      <c r="E85" s="311"/>
      <c r="F85" s="311"/>
      <c r="G85" s="311"/>
      <c r="H85" s="311"/>
      <c r="I85" s="311"/>
      <c r="J85" s="311"/>
      <c r="K85" s="311"/>
      <c r="L85" s="311"/>
    </row>
    <row r="86" spans="2:15" x14ac:dyDescent="0.35">
      <c r="B86" s="312" t="s">
        <v>103</v>
      </c>
      <c r="C86" s="312"/>
      <c r="D86" s="312"/>
      <c r="E86" s="312"/>
      <c r="F86" s="312"/>
      <c r="G86" s="312"/>
      <c r="H86" s="312"/>
      <c r="I86" s="312"/>
      <c r="J86" s="312"/>
      <c r="K86" s="312"/>
      <c r="L86" s="312"/>
      <c r="M86" s="312"/>
      <c r="N86" s="312"/>
      <c r="O86" s="312"/>
    </row>
    <row r="87" spans="2:15" x14ac:dyDescent="0.35"/>
    <row r="88" spans="2:15" x14ac:dyDescent="0.35">
      <c r="B88" s="313" t="s">
        <v>107</v>
      </c>
      <c r="C88" s="313"/>
      <c r="D88" s="313"/>
      <c r="E88" s="313"/>
      <c r="F88" s="313"/>
      <c r="G88" s="313"/>
      <c r="H88" s="313"/>
      <c r="I88" s="313"/>
      <c r="J88" s="313"/>
      <c r="K88" s="313"/>
      <c r="L88" s="313"/>
      <c r="M88" s="313"/>
      <c r="N88" s="313"/>
      <c r="O88" s="313"/>
    </row>
    <row r="89" spans="2:15" x14ac:dyDescent="0.35"/>
    <row r="90" spans="2:15" ht="43.5" x14ac:dyDescent="0.35">
      <c r="B90" s="314" t="s">
        <v>88</v>
      </c>
      <c r="C90" s="315"/>
      <c r="D90" s="76"/>
      <c r="E90" s="29" t="s">
        <v>89</v>
      </c>
      <c r="F90" s="30"/>
      <c r="G90" s="316" t="s">
        <v>90</v>
      </c>
      <c r="H90" s="316"/>
      <c r="I90" s="316"/>
      <c r="J90" s="316"/>
      <c r="K90" s="316"/>
      <c r="L90" s="317"/>
      <c r="M90" s="31" t="s">
        <v>99</v>
      </c>
      <c r="N90" s="88"/>
      <c r="O90" s="33" t="s">
        <v>91</v>
      </c>
    </row>
    <row r="91" spans="2:15" x14ac:dyDescent="0.35">
      <c r="B91" s="34" t="s">
        <v>22</v>
      </c>
      <c r="C91" s="35">
        <v>1677.09</v>
      </c>
      <c r="D91" s="36"/>
      <c r="E91" s="37">
        <v>0</v>
      </c>
      <c r="F91" s="48"/>
      <c r="G91" s="57">
        <v>0</v>
      </c>
      <c r="H91" s="55"/>
      <c r="I91" s="56"/>
      <c r="J91" s="42"/>
      <c r="K91" s="42"/>
      <c r="L91" s="43"/>
      <c r="M91" s="79">
        <v>0</v>
      </c>
      <c r="N91" s="89"/>
      <c r="O91" s="45">
        <v>0</v>
      </c>
    </row>
    <row r="92" spans="2:15" x14ac:dyDescent="0.35">
      <c r="B92" s="34" t="s">
        <v>22</v>
      </c>
      <c r="C92" s="46">
        <v>1994.61</v>
      </c>
      <c r="D92" s="36"/>
      <c r="E92" s="47">
        <v>0.23</v>
      </c>
      <c r="F92" s="48"/>
      <c r="G92" s="54">
        <v>385.73</v>
      </c>
      <c r="H92" s="55"/>
      <c r="I92" s="56"/>
      <c r="J92" s="42"/>
      <c r="K92" s="42"/>
      <c r="L92" s="43"/>
      <c r="M92" s="79">
        <v>42.86</v>
      </c>
      <c r="N92" s="89"/>
      <c r="O92" s="45">
        <v>1.4999999999999999E-2</v>
      </c>
    </row>
    <row r="93" spans="2:15" x14ac:dyDescent="0.35">
      <c r="B93" s="34" t="s">
        <v>22</v>
      </c>
      <c r="C93" s="46">
        <v>2410.71</v>
      </c>
      <c r="D93" s="36"/>
      <c r="E93" s="47">
        <v>0.32750000000000001</v>
      </c>
      <c r="F93" s="48"/>
      <c r="G93" s="54">
        <v>580.21</v>
      </c>
      <c r="H93" s="55"/>
      <c r="I93" s="56"/>
      <c r="J93" s="42"/>
      <c r="K93" s="42"/>
      <c r="L93" s="43"/>
      <c r="M93" s="79">
        <v>42.86</v>
      </c>
      <c r="N93" s="89"/>
      <c r="O93" s="45">
        <v>6.9000000000000006E-2</v>
      </c>
    </row>
    <row r="94" spans="2:15" x14ac:dyDescent="0.35">
      <c r="B94" s="34" t="s">
        <v>22</v>
      </c>
      <c r="C94" s="46">
        <v>4373.75</v>
      </c>
      <c r="D94" s="36"/>
      <c r="E94" s="47">
        <v>0.37</v>
      </c>
      <c r="F94" s="48"/>
      <c r="G94" s="54">
        <v>682.67</v>
      </c>
      <c r="H94" s="55"/>
      <c r="I94" s="56"/>
      <c r="J94" s="42"/>
      <c r="K94" s="42"/>
      <c r="L94" s="43"/>
      <c r="M94" s="79">
        <v>42.86</v>
      </c>
      <c r="N94" s="89"/>
      <c r="O94" s="45">
        <v>0.20399999999999999</v>
      </c>
    </row>
    <row r="95" spans="2:15" x14ac:dyDescent="0.35">
      <c r="B95" s="34" t="s">
        <v>22</v>
      </c>
      <c r="C95" s="46">
        <v>6621.18</v>
      </c>
      <c r="D95" s="36"/>
      <c r="E95" s="47">
        <v>0.40050000000000002</v>
      </c>
      <c r="F95" s="48"/>
      <c r="G95" s="54">
        <v>816.07</v>
      </c>
      <c r="H95" s="55"/>
      <c r="I95" s="56"/>
      <c r="J95" s="42"/>
      <c r="K95" s="42"/>
      <c r="L95" s="43"/>
      <c r="M95" s="79">
        <v>42.86</v>
      </c>
      <c r="N95" s="89"/>
      <c r="O95" s="45">
        <v>0.27100000000000002</v>
      </c>
    </row>
    <row r="96" spans="2:15" x14ac:dyDescent="0.35">
      <c r="B96" s="34" t="s">
        <v>22</v>
      </c>
      <c r="C96" s="46">
        <v>6717.41</v>
      </c>
      <c r="D96" s="36"/>
      <c r="E96" s="47">
        <v>0.42280000000000001</v>
      </c>
      <c r="F96" s="48"/>
      <c r="G96" s="54">
        <v>963.73</v>
      </c>
      <c r="H96" s="55"/>
      <c r="I96" s="56"/>
      <c r="J96" s="42"/>
      <c r="K96" s="42"/>
      <c r="L96" s="43"/>
      <c r="M96" s="79">
        <v>42.86</v>
      </c>
      <c r="N96" s="89"/>
      <c r="O96" s="45">
        <v>0.27300000000000002</v>
      </c>
    </row>
    <row r="97" spans="1:20" x14ac:dyDescent="0.35">
      <c r="B97" s="34" t="s">
        <v>22</v>
      </c>
      <c r="C97" s="46">
        <v>20264.849999999999</v>
      </c>
      <c r="D97" s="36"/>
      <c r="E97" s="47">
        <v>0.44950000000000001</v>
      </c>
      <c r="F97" s="48"/>
      <c r="G97" s="54">
        <v>1143.0899999999999</v>
      </c>
      <c r="H97" s="55"/>
      <c r="I97" s="56"/>
      <c r="J97" s="42"/>
      <c r="K97" s="42"/>
      <c r="L97" s="43"/>
      <c r="M97" s="79">
        <v>42.86</v>
      </c>
      <c r="N97" s="89"/>
      <c r="O97" s="45">
        <v>0.39100000000000001</v>
      </c>
    </row>
    <row r="98" spans="1:20" x14ac:dyDescent="0.35">
      <c r="B98" s="58" t="s">
        <v>23</v>
      </c>
      <c r="C98" s="59">
        <v>20264.849999999999</v>
      </c>
      <c r="D98" s="60"/>
      <c r="E98" s="61">
        <v>0.47170000000000001</v>
      </c>
      <c r="F98" s="62"/>
      <c r="G98" s="63">
        <v>1592.97</v>
      </c>
      <c r="H98" s="64"/>
      <c r="I98" s="65"/>
      <c r="J98" s="66"/>
      <c r="K98" s="66"/>
      <c r="L98" s="67"/>
      <c r="M98" s="68">
        <v>42.86</v>
      </c>
      <c r="N98" s="89"/>
      <c r="O98" s="69" t="s">
        <v>95</v>
      </c>
    </row>
    <row r="99" spans="1:20" x14ac:dyDescent="0.35">
      <c r="B99" s="74"/>
      <c r="C99" s="56"/>
      <c r="D99" s="36"/>
      <c r="E99" s="90"/>
      <c r="F99" s="48"/>
      <c r="G99" s="91"/>
      <c r="H99" s="55"/>
      <c r="I99" s="56"/>
      <c r="J99" s="42"/>
      <c r="K99" s="42"/>
      <c r="L99" s="42"/>
    </row>
    <row r="100" spans="1:20" x14ac:dyDescent="0.35">
      <c r="B100" s="311" t="s">
        <v>104</v>
      </c>
      <c r="C100" s="311"/>
      <c r="D100" s="311"/>
      <c r="E100" s="311"/>
      <c r="F100" s="311"/>
      <c r="G100" s="311"/>
      <c r="H100" s="311"/>
      <c r="I100" s="311"/>
      <c r="J100" s="311"/>
      <c r="K100" s="311"/>
      <c r="L100" s="311"/>
      <c r="M100" s="311"/>
      <c r="N100" s="311"/>
      <c r="O100" s="311"/>
    </row>
    <row r="101" spans="1:20" x14ac:dyDescent="0.35">
      <c r="B101" s="311" t="s">
        <v>97</v>
      </c>
      <c r="C101" s="311"/>
      <c r="D101" s="311"/>
      <c r="E101" s="311"/>
      <c r="F101" s="311"/>
      <c r="G101" s="311"/>
      <c r="H101" s="311"/>
      <c r="I101" s="311"/>
      <c r="J101" s="311"/>
      <c r="K101" s="311"/>
      <c r="L101" s="311"/>
    </row>
    <row r="102" spans="1:20" x14ac:dyDescent="0.35">
      <c r="B102" s="311"/>
      <c r="C102" s="311"/>
      <c r="D102" s="311"/>
      <c r="E102" s="311"/>
      <c r="F102" s="311"/>
      <c r="G102" s="311"/>
      <c r="H102" s="311"/>
      <c r="I102" s="311"/>
      <c r="J102" s="311"/>
      <c r="K102" s="42"/>
      <c r="L102" s="42"/>
    </row>
    <row r="103" spans="1:20" x14ac:dyDescent="0.35">
      <c r="B103" s="312" t="s">
        <v>105</v>
      </c>
      <c r="C103" s="312"/>
      <c r="D103" s="312"/>
      <c r="E103" s="312"/>
      <c r="F103" s="312"/>
      <c r="G103" s="312"/>
      <c r="H103" s="312"/>
      <c r="I103" s="312"/>
      <c r="J103" s="312"/>
      <c r="K103" s="312"/>
      <c r="L103" s="312"/>
      <c r="M103" s="312"/>
      <c r="N103" s="312"/>
      <c r="O103" s="312"/>
    </row>
    <row r="104" spans="1:20" x14ac:dyDescent="0.35"/>
    <row r="105" spans="1:20" x14ac:dyDescent="0.35">
      <c r="B105" s="313" t="s">
        <v>108</v>
      </c>
      <c r="C105" s="313"/>
      <c r="D105" s="313"/>
      <c r="E105" s="313"/>
      <c r="F105" s="313"/>
      <c r="G105" s="313"/>
      <c r="H105" s="313"/>
      <c r="I105" s="313"/>
      <c r="J105" s="313"/>
      <c r="K105" s="313"/>
      <c r="L105" s="313"/>
      <c r="M105" s="313"/>
      <c r="N105" s="313"/>
      <c r="O105" s="313"/>
    </row>
    <row r="106" spans="1:20" x14ac:dyDescent="0.35"/>
    <row r="107" spans="1:20" s="78" customFormat="1" ht="43.5" x14ac:dyDescent="0.35">
      <c r="A107" s="75"/>
      <c r="B107" s="314" t="s">
        <v>88</v>
      </c>
      <c r="C107" s="315"/>
      <c r="D107" s="76"/>
      <c r="E107" s="29" t="s">
        <v>89</v>
      </c>
      <c r="F107" s="30"/>
      <c r="G107" s="316" t="s">
        <v>90</v>
      </c>
      <c r="H107" s="316"/>
      <c r="I107" s="316"/>
      <c r="J107" s="316"/>
      <c r="K107" s="316"/>
      <c r="L107" s="317"/>
      <c r="M107" s="31" t="s">
        <v>99</v>
      </c>
      <c r="N107" s="88"/>
      <c r="O107" s="33" t="s">
        <v>91</v>
      </c>
      <c r="P107" s="16"/>
      <c r="Q107" s="16"/>
      <c r="R107" s="16"/>
      <c r="S107" s="16"/>
      <c r="T107" s="16"/>
    </row>
    <row r="108" spans="1:20" x14ac:dyDescent="0.35">
      <c r="B108" s="34" t="s">
        <v>22</v>
      </c>
      <c r="C108" s="35">
        <v>1574.66</v>
      </c>
      <c r="D108" s="36"/>
      <c r="E108" s="37">
        <v>0</v>
      </c>
      <c r="F108" s="48"/>
      <c r="G108" s="57">
        <v>0</v>
      </c>
      <c r="H108" s="55"/>
      <c r="I108" s="56"/>
      <c r="J108" s="42"/>
      <c r="K108" s="42"/>
      <c r="L108" s="43"/>
      <c r="M108" s="79">
        <v>0</v>
      </c>
      <c r="N108" s="89"/>
      <c r="O108" s="45">
        <v>0</v>
      </c>
    </row>
    <row r="109" spans="1:20" x14ac:dyDescent="0.35">
      <c r="B109" s="34" t="s">
        <v>22</v>
      </c>
      <c r="C109" s="46">
        <v>1648.29</v>
      </c>
      <c r="D109" s="36"/>
      <c r="E109" s="47">
        <v>0.13250000000000001</v>
      </c>
      <c r="F109" s="48"/>
      <c r="G109" s="54">
        <v>208.64</v>
      </c>
      <c r="H109" s="55"/>
      <c r="I109" s="56"/>
      <c r="J109" s="42"/>
      <c r="K109" s="42"/>
      <c r="L109" s="43"/>
      <c r="M109" s="79">
        <v>21.43</v>
      </c>
      <c r="N109" s="89"/>
      <c r="O109" s="45">
        <v>0</v>
      </c>
    </row>
    <row r="110" spans="1:20" x14ac:dyDescent="0.35">
      <c r="B110" s="34" t="s">
        <v>22</v>
      </c>
      <c r="C110" s="46">
        <v>1994.61</v>
      </c>
      <c r="D110" s="36"/>
      <c r="E110" s="47">
        <v>0.23</v>
      </c>
      <c r="F110" s="48"/>
      <c r="G110" s="54">
        <v>369.35</v>
      </c>
      <c r="H110" s="55"/>
      <c r="I110" s="56"/>
      <c r="J110" s="42"/>
      <c r="K110" s="42"/>
      <c r="L110" s="43"/>
      <c r="M110" s="79">
        <v>21.43</v>
      </c>
      <c r="N110" s="89"/>
      <c r="O110" s="45">
        <v>3.4000000000000002E-2</v>
      </c>
    </row>
    <row r="111" spans="1:20" x14ac:dyDescent="0.35">
      <c r="B111" s="34" t="s">
        <v>22</v>
      </c>
      <c r="C111" s="46">
        <v>2410.71</v>
      </c>
      <c r="D111" s="36"/>
      <c r="E111" s="47">
        <v>0.32750000000000001</v>
      </c>
      <c r="F111" s="48"/>
      <c r="G111" s="54">
        <v>563.83000000000004</v>
      </c>
      <c r="H111" s="55"/>
      <c r="I111" s="56"/>
      <c r="J111" s="42"/>
      <c r="K111" s="42"/>
      <c r="L111" s="43"/>
      <c r="M111" s="79">
        <v>21.43</v>
      </c>
      <c r="N111" s="89"/>
      <c r="O111" s="45">
        <v>8.5000000000000006E-2</v>
      </c>
    </row>
    <row r="112" spans="1:20" x14ac:dyDescent="0.35">
      <c r="B112" s="34" t="s">
        <v>22</v>
      </c>
      <c r="C112" s="46">
        <v>4373.75</v>
      </c>
      <c r="D112" s="36"/>
      <c r="E112" s="47">
        <v>0.37</v>
      </c>
      <c r="F112" s="48"/>
      <c r="G112" s="54">
        <v>666.29</v>
      </c>
      <c r="H112" s="55"/>
      <c r="I112" s="56"/>
      <c r="J112" s="42"/>
      <c r="K112" s="42"/>
      <c r="L112" s="43"/>
      <c r="M112" s="79">
        <v>21.43</v>
      </c>
      <c r="N112" s="89"/>
      <c r="O112" s="45">
        <v>0.21299999999999999</v>
      </c>
    </row>
    <row r="113" spans="2:15" x14ac:dyDescent="0.35">
      <c r="B113" s="34" t="s">
        <v>22</v>
      </c>
      <c r="C113" s="46">
        <v>6621.18</v>
      </c>
      <c r="D113" s="36"/>
      <c r="E113" s="47">
        <v>0.40050000000000002</v>
      </c>
      <c r="F113" s="48"/>
      <c r="G113" s="54">
        <v>799.69</v>
      </c>
      <c r="H113" s="55"/>
      <c r="I113" s="56"/>
      <c r="J113" s="42"/>
      <c r="K113" s="42"/>
      <c r="L113" s="43"/>
      <c r="M113" s="79">
        <v>21.43</v>
      </c>
      <c r="N113" s="89"/>
      <c r="O113" s="45">
        <v>0.27600000000000002</v>
      </c>
    </row>
    <row r="114" spans="2:15" x14ac:dyDescent="0.35">
      <c r="B114" s="34" t="s">
        <v>22</v>
      </c>
      <c r="C114" s="46">
        <v>6717.41</v>
      </c>
      <c r="D114" s="36"/>
      <c r="E114" s="47">
        <v>0.42280000000000001</v>
      </c>
      <c r="F114" s="48"/>
      <c r="G114" s="54">
        <v>947.35</v>
      </c>
      <c r="H114" s="55"/>
      <c r="I114" s="56"/>
      <c r="J114" s="42"/>
      <c r="K114" s="42"/>
      <c r="L114" s="43"/>
      <c r="M114" s="79">
        <v>21.43</v>
      </c>
      <c r="N114" s="89"/>
      <c r="O114" s="45">
        <v>0.27900000000000003</v>
      </c>
    </row>
    <row r="115" spans="2:15" x14ac:dyDescent="0.35">
      <c r="B115" s="34" t="s">
        <v>22</v>
      </c>
      <c r="C115" s="46">
        <v>20264.849999999999</v>
      </c>
      <c r="D115" s="36"/>
      <c r="E115" s="47">
        <v>0.44950000000000001</v>
      </c>
      <c r="F115" s="48"/>
      <c r="G115" s="70">
        <v>1126.71</v>
      </c>
      <c r="H115" s="55"/>
      <c r="I115" s="56"/>
      <c r="J115" s="42"/>
      <c r="K115" s="42"/>
      <c r="L115" s="43"/>
      <c r="M115" s="79">
        <v>21.43</v>
      </c>
      <c r="N115" s="89"/>
      <c r="O115" s="45">
        <v>0.39300000000000002</v>
      </c>
    </row>
    <row r="116" spans="2:15" x14ac:dyDescent="0.35">
      <c r="B116" s="58" t="s">
        <v>23</v>
      </c>
      <c r="C116" s="81">
        <v>20264.849999999999</v>
      </c>
      <c r="D116" s="60"/>
      <c r="E116" s="92">
        <v>0.47170000000000001</v>
      </c>
      <c r="F116" s="62"/>
      <c r="G116" s="93">
        <v>1576.59</v>
      </c>
      <c r="H116" s="64"/>
      <c r="I116" s="65"/>
      <c r="J116" s="66"/>
      <c r="K116" s="66"/>
      <c r="L116" s="67"/>
      <c r="M116" s="68">
        <v>21.43</v>
      </c>
      <c r="N116" s="89"/>
      <c r="O116" s="82" t="s">
        <v>95</v>
      </c>
    </row>
    <row r="117" spans="2:15" x14ac:dyDescent="0.35">
      <c r="B117" s="56"/>
      <c r="C117" s="56"/>
      <c r="D117" s="36"/>
      <c r="E117" s="90"/>
      <c r="F117" s="48"/>
      <c r="G117" s="91"/>
      <c r="H117" s="55"/>
      <c r="I117" s="56"/>
      <c r="J117" s="42"/>
      <c r="K117" s="42"/>
      <c r="L117" s="42"/>
    </row>
    <row r="118" spans="2:15" x14ac:dyDescent="0.35">
      <c r="B118" s="311" t="s">
        <v>104</v>
      </c>
      <c r="C118" s="311"/>
      <c r="D118" s="311"/>
      <c r="E118" s="311"/>
      <c r="F118" s="311"/>
      <c r="G118" s="311"/>
      <c r="H118" s="311"/>
      <c r="I118" s="311"/>
      <c r="J118" s="311"/>
      <c r="K118" s="311"/>
      <c r="L118" s="311"/>
      <c r="M118" s="311"/>
      <c r="N118" s="311"/>
      <c r="O118" s="311"/>
    </row>
    <row r="119" spans="2:15" x14ac:dyDescent="0.35">
      <c r="B119" s="311" t="s">
        <v>97</v>
      </c>
      <c r="C119" s="311"/>
      <c r="D119" s="311"/>
      <c r="E119" s="311"/>
      <c r="F119" s="311"/>
      <c r="G119" s="311"/>
      <c r="H119" s="311"/>
      <c r="I119" s="311"/>
      <c r="J119" s="311"/>
      <c r="K119" s="311"/>
      <c r="L119" s="311"/>
    </row>
    <row r="120" spans="2:15" x14ac:dyDescent="0.35">
      <c r="B120" s="311"/>
      <c r="C120" s="311"/>
      <c r="D120" s="311"/>
      <c r="E120" s="311"/>
      <c r="F120" s="311"/>
      <c r="G120" s="311"/>
      <c r="H120" s="311"/>
      <c r="I120" s="311"/>
      <c r="J120" s="311"/>
      <c r="K120" s="42"/>
      <c r="L120" s="42"/>
    </row>
    <row r="121" spans="2:15" x14ac:dyDescent="0.35">
      <c r="B121" s="312" t="s">
        <v>106</v>
      </c>
      <c r="C121" s="312"/>
      <c r="D121" s="312"/>
      <c r="E121" s="312"/>
      <c r="F121" s="312"/>
      <c r="G121" s="312"/>
      <c r="H121" s="312"/>
      <c r="I121" s="312"/>
      <c r="J121" s="312"/>
      <c r="K121" s="312"/>
      <c r="L121" s="312"/>
      <c r="M121" s="312"/>
      <c r="N121" s="312"/>
      <c r="O121" s="312"/>
    </row>
    <row r="122" spans="2:15" x14ac:dyDescent="0.35"/>
    <row r="123" spans="2:15" x14ac:dyDescent="0.35">
      <c r="B123" s="313" t="s">
        <v>117</v>
      </c>
      <c r="C123" s="313"/>
      <c r="D123" s="313"/>
      <c r="E123" s="313"/>
      <c r="F123" s="313"/>
      <c r="G123" s="313"/>
      <c r="H123" s="313"/>
      <c r="I123" s="313"/>
      <c r="J123" s="313"/>
      <c r="K123" s="313"/>
      <c r="L123" s="313"/>
      <c r="M123" s="313"/>
      <c r="N123" s="313"/>
      <c r="O123" s="313"/>
    </row>
    <row r="124" spans="2:15" x14ac:dyDescent="0.35"/>
    <row r="125" spans="2:15" ht="43.5" x14ac:dyDescent="0.35">
      <c r="B125" s="314" t="s">
        <v>88</v>
      </c>
      <c r="C125" s="315"/>
      <c r="D125" s="76"/>
      <c r="E125" s="29" t="s">
        <v>89</v>
      </c>
      <c r="F125" s="30"/>
      <c r="G125" s="316" t="s">
        <v>90</v>
      </c>
      <c r="H125" s="316"/>
      <c r="I125" s="316"/>
      <c r="J125" s="316"/>
      <c r="K125" s="316"/>
      <c r="L125" s="317"/>
      <c r="M125" s="31" t="s">
        <v>99</v>
      </c>
      <c r="N125" s="77"/>
      <c r="O125" s="33" t="s">
        <v>91</v>
      </c>
    </row>
    <row r="126" spans="2:15" x14ac:dyDescent="0.35">
      <c r="B126" s="34" t="s">
        <v>22</v>
      </c>
      <c r="C126" s="70">
        <v>2105.5100000000002</v>
      </c>
      <c r="D126" s="94"/>
      <c r="E126" s="37">
        <v>0</v>
      </c>
      <c r="F126" s="48"/>
      <c r="G126" s="57">
        <v>0</v>
      </c>
      <c r="H126" s="55"/>
      <c r="I126" s="56"/>
      <c r="J126" s="42"/>
      <c r="K126" s="42"/>
      <c r="L126" s="43"/>
      <c r="M126" s="79">
        <v>0</v>
      </c>
      <c r="N126" s="32"/>
      <c r="O126" s="45">
        <v>0</v>
      </c>
    </row>
    <row r="127" spans="2:15" x14ac:dyDescent="0.35">
      <c r="B127" s="34" t="s">
        <v>22</v>
      </c>
      <c r="C127" s="46">
        <v>3622.95</v>
      </c>
      <c r="D127" s="36"/>
      <c r="E127" s="47">
        <v>0.316</v>
      </c>
      <c r="F127" s="48"/>
      <c r="G127" s="54">
        <v>719.35</v>
      </c>
      <c r="H127" s="55"/>
      <c r="I127" s="56"/>
      <c r="J127" s="42"/>
      <c r="K127" s="42"/>
      <c r="L127" s="43"/>
      <c r="M127" s="79">
        <v>42.86</v>
      </c>
      <c r="N127" s="32"/>
      <c r="O127" s="45">
        <v>0.11700000000000001</v>
      </c>
    </row>
    <row r="128" spans="2:15" x14ac:dyDescent="0.35">
      <c r="B128" s="34" t="s">
        <v>22</v>
      </c>
      <c r="C128" s="46">
        <v>6587.01</v>
      </c>
      <c r="D128" s="36"/>
      <c r="E128" s="47">
        <v>0.33</v>
      </c>
      <c r="F128" s="48"/>
      <c r="G128" s="54">
        <v>770.07</v>
      </c>
      <c r="H128" s="55"/>
      <c r="I128" s="56"/>
      <c r="J128" s="42"/>
      <c r="K128" s="42"/>
      <c r="L128" s="43"/>
      <c r="M128" s="79">
        <v>42.86</v>
      </c>
      <c r="N128" s="32"/>
      <c r="O128" s="45">
        <v>0.21299999999999999</v>
      </c>
    </row>
    <row r="129" spans="1:20" x14ac:dyDescent="0.35">
      <c r="B129" s="34" t="s">
        <v>22</v>
      </c>
      <c r="C129" s="95">
        <v>20264.849999999999</v>
      </c>
      <c r="D129" s="36"/>
      <c r="E129" s="47">
        <v>0.42499999999999999</v>
      </c>
      <c r="F129" s="48"/>
      <c r="G129" s="70">
        <v>1395.84</v>
      </c>
      <c r="H129" s="55"/>
      <c r="I129" s="56"/>
      <c r="J129" s="42"/>
      <c r="K129" s="42"/>
      <c r="L129" s="43"/>
      <c r="M129" s="79">
        <v>42.86</v>
      </c>
      <c r="N129" s="32"/>
      <c r="O129" s="45">
        <v>0.35599999999999998</v>
      </c>
    </row>
    <row r="130" spans="1:20" x14ac:dyDescent="0.35">
      <c r="B130" s="58" t="s">
        <v>23</v>
      </c>
      <c r="C130" s="81">
        <v>20264.849999999999</v>
      </c>
      <c r="D130" s="60"/>
      <c r="E130" s="92">
        <v>0.47170000000000001</v>
      </c>
      <c r="F130" s="62"/>
      <c r="G130" s="70">
        <v>2342.21</v>
      </c>
      <c r="H130" s="64"/>
      <c r="I130" s="65"/>
      <c r="J130" s="66"/>
      <c r="K130" s="66"/>
      <c r="L130" s="67"/>
      <c r="M130" s="68">
        <v>42.86</v>
      </c>
      <c r="N130" s="32"/>
      <c r="O130" s="82" t="s">
        <v>95</v>
      </c>
    </row>
    <row r="131" spans="1:20" x14ac:dyDescent="0.35">
      <c r="B131" s="56"/>
      <c r="C131" s="39"/>
      <c r="D131" s="36"/>
      <c r="E131" s="96"/>
      <c r="F131" s="48"/>
      <c r="G131" s="97"/>
      <c r="H131" s="55"/>
      <c r="I131" s="56"/>
      <c r="J131" s="42"/>
      <c r="K131" s="42"/>
      <c r="L131" s="42"/>
      <c r="M131" s="72"/>
      <c r="O131" s="73"/>
    </row>
    <row r="132" spans="1:20" x14ac:dyDescent="0.35">
      <c r="B132" s="74" t="s">
        <v>104</v>
      </c>
      <c r="C132" s="74"/>
      <c r="D132" s="74"/>
      <c r="E132" s="74"/>
      <c r="F132" s="74"/>
      <c r="G132" s="98"/>
      <c r="H132" s="74"/>
      <c r="I132" s="74"/>
      <c r="J132" s="74"/>
      <c r="K132" s="74"/>
      <c r="L132" s="74"/>
      <c r="M132" s="74"/>
      <c r="N132" s="74"/>
      <c r="O132" s="99"/>
    </row>
    <row r="133" spans="1:20" x14ac:dyDescent="0.35">
      <c r="B133" s="311" t="s">
        <v>97</v>
      </c>
      <c r="C133" s="311"/>
      <c r="D133" s="311"/>
      <c r="E133" s="311"/>
      <c r="F133" s="311"/>
      <c r="G133" s="311"/>
      <c r="H133" s="311"/>
      <c r="I133" s="311"/>
      <c r="J133" s="311"/>
      <c r="K133" s="311"/>
      <c r="L133" s="311"/>
    </row>
    <row r="134" spans="1:20" x14ac:dyDescent="0.35">
      <c r="A134" s="100"/>
    </row>
    <row r="138" spans="1:20" x14ac:dyDescent="0.35"/>
    <row r="139" spans="1:20" s="20" customFormat="1" hidden="1" x14ac:dyDescent="0.35">
      <c r="B139" s="16"/>
      <c r="C139" s="16"/>
      <c r="D139" s="16"/>
      <c r="E139" s="23"/>
      <c r="F139" s="16"/>
      <c r="G139" s="24"/>
      <c r="H139" s="16"/>
      <c r="I139" s="16"/>
      <c r="J139" s="16"/>
      <c r="K139" s="16"/>
      <c r="L139" s="16"/>
      <c r="O139" s="25"/>
      <c r="P139" s="16"/>
      <c r="Q139" s="16"/>
      <c r="R139" s="16"/>
      <c r="S139" s="16"/>
      <c r="T139" s="16"/>
    </row>
    <row r="140" spans="1:20" s="20" customFormat="1" hidden="1" x14ac:dyDescent="0.35">
      <c r="B140" s="16"/>
      <c r="C140" s="16"/>
      <c r="D140" s="16"/>
      <c r="E140" s="23"/>
      <c r="F140" s="16"/>
      <c r="G140" s="24"/>
      <c r="H140" s="16"/>
      <c r="I140" s="16"/>
      <c r="J140" s="16"/>
      <c r="K140" s="16"/>
      <c r="L140" s="16"/>
      <c r="O140" s="25"/>
      <c r="P140" s="16"/>
      <c r="Q140" s="16"/>
      <c r="R140" s="16"/>
      <c r="S140" s="16"/>
      <c r="T140" s="16"/>
    </row>
    <row r="141" spans="1:20" s="20" customFormat="1" hidden="1" x14ac:dyDescent="0.35">
      <c r="B141" s="16"/>
      <c r="C141" s="16"/>
      <c r="D141" s="16"/>
      <c r="E141" s="23"/>
      <c r="F141" s="16"/>
      <c r="G141" s="24"/>
      <c r="H141" s="16"/>
      <c r="I141" s="16"/>
      <c r="J141" s="16"/>
      <c r="K141" s="16"/>
      <c r="L141" s="16"/>
      <c r="O141" s="25"/>
      <c r="P141" s="16"/>
      <c r="Q141" s="16"/>
      <c r="R141" s="16"/>
      <c r="S141" s="16"/>
      <c r="T141" s="16"/>
    </row>
    <row r="142" spans="1:20" s="20" customFormat="1" hidden="1" x14ac:dyDescent="0.35">
      <c r="B142" s="16"/>
      <c r="C142" s="16"/>
      <c r="D142" s="16"/>
      <c r="E142" s="23"/>
      <c r="F142" s="16"/>
      <c r="G142" s="24"/>
      <c r="H142" s="16"/>
      <c r="I142" s="16"/>
      <c r="J142" s="16"/>
      <c r="K142" s="16"/>
      <c r="L142" s="16"/>
      <c r="O142" s="25"/>
      <c r="P142" s="16"/>
      <c r="Q142" s="16"/>
      <c r="R142" s="16"/>
      <c r="S142" s="16"/>
      <c r="T142" s="16"/>
    </row>
    <row r="143" spans="1:20" s="20" customFormat="1" hidden="1" x14ac:dyDescent="0.35">
      <c r="B143" s="16"/>
      <c r="C143" s="16"/>
      <c r="D143" s="16"/>
      <c r="E143" s="23"/>
      <c r="F143" s="16"/>
      <c r="G143" s="24"/>
      <c r="H143" s="16"/>
      <c r="I143" s="16"/>
      <c r="J143" s="16"/>
      <c r="K143" s="16"/>
      <c r="L143" s="16"/>
      <c r="O143" s="25"/>
      <c r="P143" s="16"/>
      <c r="Q143" s="16"/>
      <c r="R143" s="16"/>
      <c r="S143" s="16"/>
      <c r="T143" s="16"/>
    </row>
    <row r="144" spans="1:20" s="20" customFormat="1" hidden="1" x14ac:dyDescent="0.35">
      <c r="B144" s="16"/>
      <c r="C144" s="16"/>
      <c r="D144" s="16"/>
      <c r="E144" s="23"/>
      <c r="F144" s="16"/>
      <c r="G144" s="24"/>
      <c r="H144" s="16"/>
      <c r="I144" s="16"/>
      <c r="J144" s="16"/>
      <c r="K144" s="16"/>
      <c r="L144" s="16"/>
      <c r="O144" s="25"/>
      <c r="P144" s="16"/>
      <c r="Q144" s="16"/>
      <c r="R144" s="16"/>
      <c r="S144" s="16"/>
      <c r="T144" s="16"/>
    </row>
    <row r="145" spans="2:20" s="20" customFormat="1" hidden="1" x14ac:dyDescent="0.35">
      <c r="B145" s="16"/>
      <c r="C145" s="16"/>
      <c r="D145" s="16"/>
      <c r="E145" s="23"/>
      <c r="F145" s="16"/>
      <c r="G145" s="24"/>
      <c r="H145" s="16"/>
      <c r="I145" s="16"/>
      <c r="J145" s="16"/>
      <c r="K145" s="16"/>
      <c r="L145" s="16"/>
      <c r="O145" s="25"/>
      <c r="P145" s="16"/>
      <c r="Q145" s="16"/>
      <c r="R145" s="16"/>
      <c r="S145" s="16"/>
      <c r="T145" s="16"/>
    </row>
    <row r="146" spans="2:20" s="20" customFormat="1" hidden="1" x14ac:dyDescent="0.35">
      <c r="B146" s="16"/>
      <c r="C146" s="16"/>
      <c r="D146" s="16"/>
      <c r="E146" s="23"/>
      <c r="F146" s="16"/>
      <c r="G146" s="24"/>
      <c r="H146" s="16"/>
      <c r="I146" s="16"/>
      <c r="J146" s="16"/>
      <c r="K146" s="16"/>
      <c r="L146" s="16"/>
      <c r="O146" s="25"/>
      <c r="P146" s="16"/>
      <c r="Q146" s="16"/>
      <c r="R146" s="16"/>
      <c r="S146" s="16"/>
      <c r="T146" s="16"/>
    </row>
    <row r="147" spans="2:20" s="20" customFormat="1" hidden="1" x14ac:dyDescent="0.35">
      <c r="B147" s="16"/>
      <c r="C147" s="16"/>
      <c r="D147" s="16"/>
      <c r="E147" s="23"/>
      <c r="F147" s="16"/>
      <c r="G147" s="24"/>
      <c r="H147" s="16"/>
      <c r="I147" s="16"/>
      <c r="J147" s="16"/>
      <c r="K147" s="16"/>
      <c r="L147" s="16"/>
      <c r="O147" s="25"/>
      <c r="P147" s="16"/>
      <c r="Q147" s="16"/>
      <c r="R147" s="16"/>
      <c r="S147" s="16"/>
      <c r="T147" s="16"/>
    </row>
    <row r="148" spans="2:20" s="20" customFormat="1" hidden="1" x14ac:dyDescent="0.35">
      <c r="B148" s="16"/>
      <c r="C148" s="16"/>
      <c r="D148" s="16"/>
      <c r="E148" s="23"/>
      <c r="F148" s="16"/>
      <c r="G148" s="24"/>
      <c r="H148" s="16"/>
      <c r="I148" s="16"/>
      <c r="J148" s="16"/>
      <c r="K148" s="16"/>
      <c r="L148" s="16"/>
      <c r="O148" s="25"/>
      <c r="P148" s="16"/>
      <c r="Q148" s="16"/>
      <c r="R148" s="16"/>
      <c r="S148" s="16"/>
      <c r="T148" s="16"/>
    </row>
    <row r="149" spans="2:20" s="20" customFormat="1" hidden="1" x14ac:dyDescent="0.35">
      <c r="B149" s="16"/>
      <c r="C149" s="16"/>
      <c r="D149" s="16"/>
      <c r="E149" s="23"/>
      <c r="F149" s="16"/>
      <c r="G149" s="24"/>
      <c r="H149" s="16"/>
      <c r="I149" s="16"/>
      <c r="J149" s="16"/>
      <c r="K149" s="16"/>
      <c r="L149" s="16"/>
      <c r="O149" s="25"/>
      <c r="P149" s="16"/>
      <c r="Q149" s="16"/>
      <c r="R149" s="16"/>
      <c r="S149" s="16"/>
      <c r="T149" s="16"/>
    </row>
    <row r="150" spans="2:20" s="20" customFormat="1" hidden="1" x14ac:dyDescent="0.35">
      <c r="B150" s="16"/>
      <c r="C150" s="16"/>
      <c r="D150" s="16"/>
      <c r="E150" s="23"/>
      <c r="F150" s="16"/>
      <c r="G150" s="24"/>
      <c r="H150" s="16"/>
      <c r="I150" s="16"/>
      <c r="J150" s="16"/>
      <c r="K150" s="16"/>
      <c r="L150" s="16"/>
      <c r="O150" s="25"/>
      <c r="P150" s="16"/>
      <c r="Q150" s="16"/>
      <c r="R150" s="16"/>
      <c r="S150" s="16"/>
      <c r="T150" s="16"/>
    </row>
    <row r="151" spans="2:20" s="20" customFormat="1" hidden="1" x14ac:dyDescent="0.35">
      <c r="B151" s="16"/>
      <c r="C151" s="16"/>
      <c r="D151" s="16"/>
      <c r="E151" s="23"/>
      <c r="F151" s="16"/>
      <c r="G151" s="24"/>
      <c r="H151" s="16"/>
      <c r="I151" s="16"/>
      <c r="J151" s="16"/>
      <c r="K151" s="16"/>
      <c r="L151" s="16"/>
      <c r="O151" s="25"/>
      <c r="P151" s="16"/>
      <c r="Q151" s="16"/>
      <c r="R151" s="16"/>
      <c r="S151" s="16"/>
      <c r="T151" s="16"/>
    </row>
    <row r="152" spans="2:20" s="20" customFormat="1" hidden="1" x14ac:dyDescent="0.35">
      <c r="B152" s="16"/>
      <c r="C152" s="16"/>
      <c r="D152" s="16"/>
      <c r="E152" s="23"/>
      <c r="F152" s="16"/>
      <c r="G152" s="24"/>
      <c r="H152" s="16"/>
      <c r="I152" s="16"/>
      <c r="J152" s="16"/>
      <c r="K152" s="16"/>
      <c r="L152" s="16"/>
      <c r="O152" s="25"/>
      <c r="P152" s="16"/>
      <c r="Q152" s="16"/>
      <c r="R152" s="16"/>
      <c r="S152" s="16"/>
      <c r="T152" s="16"/>
    </row>
    <row r="153" spans="2:20" s="20" customFormat="1" hidden="1" x14ac:dyDescent="0.35">
      <c r="B153" s="16"/>
      <c r="C153" s="16"/>
      <c r="D153" s="16"/>
      <c r="E153" s="23"/>
      <c r="F153" s="16"/>
      <c r="G153" s="24"/>
      <c r="H153" s="16"/>
      <c r="I153" s="16"/>
      <c r="J153" s="16"/>
      <c r="K153" s="16"/>
      <c r="L153" s="16"/>
      <c r="O153" s="25"/>
      <c r="P153" s="16"/>
      <c r="Q153" s="16"/>
      <c r="R153" s="16"/>
      <c r="S153" s="16"/>
      <c r="T153" s="16"/>
    </row>
    <row r="154" spans="2:20" s="20" customFormat="1" hidden="1" x14ac:dyDescent="0.35">
      <c r="B154" s="16"/>
      <c r="C154" s="16"/>
      <c r="D154" s="16"/>
      <c r="E154" s="23"/>
      <c r="F154" s="16"/>
      <c r="G154" s="24"/>
      <c r="H154" s="16"/>
      <c r="I154" s="16"/>
      <c r="J154" s="16"/>
      <c r="K154" s="16"/>
      <c r="L154" s="16"/>
      <c r="O154" s="25"/>
      <c r="P154" s="16"/>
      <c r="Q154" s="16"/>
      <c r="R154" s="16"/>
      <c r="S154" s="16"/>
      <c r="T154" s="16"/>
    </row>
    <row r="155" spans="2:20" s="20" customFormat="1" hidden="1" x14ac:dyDescent="0.35">
      <c r="B155" s="16"/>
      <c r="C155" s="16"/>
      <c r="D155" s="16"/>
      <c r="E155" s="23"/>
      <c r="F155" s="16"/>
      <c r="G155" s="24"/>
      <c r="H155" s="16"/>
      <c r="I155" s="16"/>
      <c r="J155" s="16"/>
      <c r="K155" s="16"/>
      <c r="L155" s="16"/>
      <c r="O155" s="25"/>
      <c r="P155" s="16"/>
      <c r="Q155" s="16"/>
      <c r="R155" s="16"/>
      <c r="S155" s="16"/>
      <c r="T155" s="16"/>
    </row>
    <row r="156" spans="2:20" s="20" customFormat="1" hidden="1" x14ac:dyDescent="0.35">
      <c r="B156" s="16"/>
      <c r="C156" s="16"/>
      <c r="D156" s="16"/>
      <c r="E156" s="23"/>
      <c r="F156" s="16"/>
      <c r="G156" s="24"/>
      <c r="H156" s="16"/>
      <c r="I156" s="16"/>
      <c r="J156" s="16"/>
      <c r="K156" s="16"/>
      <c r="L156" s="16"/>
      <c r="O156" s="25"/>
      <c r="P156" s="16"/>
      <c r="Q156" s="16"/>
      <c r="R156" s="16"/>
      <c r="S156" s="16"/>
      <c r="T156" s="16"/>
    </row>
    <row r="157" spans="2:20" s="20" customFormat="1" hidden="1" x14ac:dyDescent="0.35">
      <c r="B157" s="16"/>
      <c r="C157" s="16"/>
      <c r="D157" s="16"/>
      <c r="E157" s="23"/>
      <c r="F157" s="16"/>
      <c r="G157" s="24"/>
      <c r="H157" s="16"/>
      <c r="I157" s="16"/>
      <c r="J157" s="16"/>
      <c r="K157" s="16"/>
      <c r="L157" s="16"/>
      <c r="O157" s="25"/>
      <c r="P157" s="16"/>
      <c r="Q157" s="16"/>
      <c r="R157" s="16"/>
      <c r="S157" s="16"/>
      <c r="T157" s="16"/>
    </row>
    <row r="158" spans="2:20" s="20" customFormat="1" hidden="1" x14ac:dyDescent="0.35">
      <c r="B158" s="16"/>
      <c r="C158" s="16"/>
      <c r="D158" s="16"/>
      <c r="E158" s="23"/>
      <c r="F158" s="16"/>
      <c r="G158" s="24"/>
      <c r="H158" s="16"/>
      <c r="I158" s="16"/>
      <c r="J158" s="16"/>
      <c r="K158" s="16"/>
      <c r="L158" s="16"/>
      <c r="O158" s="25"/>
      <c r="P158" s="16"/>
      <c r="Q158" s="16"/>
      <c r="R158" s="16"/>
      <c r="S158" s="16"/>
      <c r="T158" s="16"/>
    </row>
    <row r="159" spans="2:20" s="20" customFormat="1" hidden="1" x14ac:dyDescent="0.35">
      <c r="B159" s="16"/>
      <c r="C159" s="16"/>
      <c r="D159" s="16"/>
      <c r="E159" s="23"/>
      <c r="F159" s="16"/>
      <c r="G159" s="24"/>
      <c r="H159" s="16"/>
      <c r="I159" s="16"/>
      <c r="J159" s="16"/>
      <c r="K159" s="16"/>
      <c r="L159" s="16"/>
      <c r="O159" s="25"/>
      <c r="P159" s="16"/>
      <c r="Q159" s="16"/>
      <c r="R159" s="16"/>
      <c r="S159" s="16"/>
      <c r="T159" s="16"/>
    </row>
    <row r="160" spans="2:20" s="20" customFormat="1" hidden="1" x14ac:dyDescent="0.35">
      <c r="B160" s="16"/>
      <c r="C160" s="16"/>
      <c r="D160" s="16"/>
      <c r="E160" s="23"/>
      <c r="F160" s="16"/>
      <c r="G160" s="24"/>
      <c r="H160" s="16"/>
      <c r="I160" s="16"/>
      <c r="J160" s="16"/>
      <c r="K160" s="16"/>
      <c r="L160" s="16"/>
      <c r="O160" s="25"/>
      <c r="P160" s="16"/>
      <c r="Q160" s="16"/>
      <c r="R160" s="16"/>
      <c r="S160" s="16"/>
      <c r="T160" s="16"/>
    </row>
    <row r="161" spans="2:20" s="20" customFormat="1" hidden="1" x14ac:dyDescent="0.35">
      <c r="B161" s="16"/>
      <c r="C161" s="16"/>
      <c r="D161" s="16"/>
      <c r="E161" s="23"/>
      <c r="F161" s="16"/>
      <c r="G161" s="24"/>
      <c r="H161" s="16"/>
      <c r="I161" s="16"/>
      <c r="J161" s="16"/>
      <c r="K161" s="16"/>
      <c r="L161" s="16"/>
      <c r="O161" s="25"/>
      <c r="P161" s="16"/>
      <c r="Q161" s="16"/>
      <c r="R161" s="16"/>
      <c r="S161" s="16"/>
      <c r="T161" s="16"/>
    </row>
    <row r="162" spans="2:20" s="20" customFormat="1" hidden="1" x14ac:dyDescent="0.35">
      <c r="B162" s="16"/>
      <c r="C162" s="16"/>
      <c r="D162" s="16"/>
      <c r="E162" s="23"/>
      <c r="F162" s="16"/>
      <c r="G162" s="24"/>
      <c r="H162" s="16"/>
      <c r="I162" s="16"/>
      <c r="J162" s="16"/>
      <c r="K162" s="16"/>
      <c r="L162" s="16"/>
      <c r="O162" s="25"/>
      <c r="P162" s="16"/>
      <c r="Q162" s="16"/>
      <c r="R162" s="16"/>
      <c r="S162" s="16"/>
      <c r="T162" s="16"/>
    </row>
    <row r="163" spans="2:20" s="20" customFormat="1" hidden="1" x14ac:dyDescent="0.35">
      <c r="B163" s="16"/>
      <c r="C163" s="16"/>
      <c r="D163" s="16"/>
      <c r="E163" s="23"/>
      <c r="F163" s="16"/>
      <c r="G163" s="24"/>
      <c r="H163" s="16"/>
      <c r="I163" s="16"/>
      <c r="J163" s="16"/>
      <c r="K163" s="16"/>
      <c r="L163" s="16"/>
      <c r="O163" s="25"/>
      <c r="P163" s="16"/>
      <c r="Q163" s="16"/>
      <c r="R163" s="16"/>
      <c r="S163" s="16"/>
      <c r="T163" s="16"/>
    </row>
    <row r="164" spans="2:20" s="20" customFormat="1" hidden="1" x14ac:dyDescent="0.35">
      <c r="B164" s="16"/>
      <c r="C164" s="16"/>
      <c r="D164" s="16"/>
      <c r="E164" s="23"/>
      <c r="F164" s="16"/>
      <c r="G164" s="24"/>
      <c r="H164" s="16"/>
      <c r="I164" s="16"/>
      <c r="J164" s="16"/>
      <c r="K164" s="16"/>
      <c r="L164" s="16"/>
      <c r="O164" s="25"/>
      <c r="P164" s="16"/>
      <c r="Q164" s="16"/>
      <c r="R164" s="16"/>
      <c r="S164" s="16"/>
      <c r="T164" s="16"/>
    </row>
    <row r="165" spans="2:20" s="20" customFormat="1" hidden="1" x14ac:dyDescent="0.35">
      <c r="B165" s="16"/>
      <c r="C165" s="16"/>
      <c r="D165" s="16"/>
      <c r="E165" s="23"/>
      <c r="F165" s="16"/>
      <c r="G165" s="24"/>
      <c r="H165" s="16"/>
      <c r="I165" s="16"/>
      <c r="J165" s="16"/>
      <c r="K165" s="16"/>
      <c r="L165" s="16"/>
      <c r="O165" s="25"/>
      <c r="P165" s="16"/>
      <c r="Q165" s="16"/>
      <c r="R165" s="16"/>
      <c r="S165" s="16"/>
      <c r="T165" s="16"/>
    </row>
    <row r="166" spans="2:20" s="20" customFormat="1" hidden="1" x14ac:dyDescent="0.35">
      <c r="B166" s="16"/>
      <c r="C166" s="16"/>
      <c r="D166" s="16"/>
      <c r="E166" s="23"/>
      <c r="F166" s="16"/>
      <c r="G166" s="24"/>
      <c r="H166" s="16"/>
      <c r="I166" s="16"/>
      <c r="J166" s="16"/>
      <c r="K166" s="16"/>
      <c r="L166" s="16"/>
      <c r="O166" s="25"/>
      <c r="P166" s="16"/>
      <c r="Q166" s="16"/>
      <c r="R166" s="16"/>
      <c r="S166" s="16"/>
      <c r="T166" s="16"/>
    </row>
    <row r="167" spans="2:20" s="20" customFormat="1" hidden="1" x14ac:dyDescent="0.35">
      <c r="B167" s="16"/>
      <c r="C167" s="16"/>
      <c r="D167" s="16"/>
      <c r="E167" s="23"/>
      <c r="F167" s="16"/>
      <c r="G167" s="24"/>
      <c r="H167" s="16"/>
      <c r="I167" s="16"/>
      <c r="J167" s="16"/>
      <c r="K167" s="16"/>
      <c r="L167" s="16"/>
      <c r="O167" s="25"/>
      <c r="P167" s="16"/>
      <c r="Q167" s="16"/>
      <c r="R167" s="16"/>
      <c r="S167" s="16"/>
      <c r="T167" s="16"/>
    </row>
    <row r="168" spans="2:20" s="20" customFormat="1" hidden="1" x14ac:dyDescent="0.35">
      <c r="B168" s="16"/>
      <c r="C168" s="16"/>
      <c r="D168" s="16"/>
      <c r="E168" s="23"/>
      <c r="F168" s="16"/>
      <c r="G168" s="24"/>
      <c r="H168" s="16"/>
      <c r="I168" s="16"/>
      <c r="J168" s="16"/>
      <c r="K168" s="16"/>
      <c r="L168" s="16"/>
      <c r="O168" s="25"/>
      <c r="P168" s="16"/>
      <c r="Q168" s="16"/>
      <c r="R168" s="16"/>
      <c r="S168" s="16"/>
      <c r="T168" s="16"/>
    </row>
    <row r="169" spans="2:20" s="20" customFormat="1" hidden="1" x14ac:dyDescent="0.35">
      <c r="B169" s="16"/>
      <c r="C169" s="16"/>
      <c r="D169" s="16"/>
      <c r="E169" s="23"/>
      <c r="F169" s="16"/>
      <c r="G169" s="24"/>
      <c r="H169" s="16"/>
      <c r="I169" s="16"/>
      <c r="J169" s="16"/>
      <c r="K169" s="16"/>
      <c r="L169" s="16"/>
      <c r="O169" s="25"/>
      <c r="P169" s="16"/>
      <c r="Q169" s="16"/>
      <c r="R169" s="16"/>
      <c r="S169" s="16"/>
      <c r="T169" s="16"/>
    </row>
    <row r="170" spans="2:20" s="20" customFormat="1" hidden="1" x14ac:dyDescent="0.35">
      <c r="B170" s="16"/>
      <c r="C170" s="16"/>
      <c r="D170" s="16"/>
      <c r="E170" s="23"/>
      <c r="F170" s="16"/>
      <c r="G170" s="24"/>
      <c r="H170" s="16"/>
      <c r="I170" s="16"/>
      <c r="J170" s="16"/>
      <c r="K170" s="16"/>
      <c r="L170" s="16"/>
      <c r="O170" s="25"/>
      <c r="P170" s="16"/>
      <c r="Q170" s="16"/>
      <c r="R170" s="16"/>
      <c r="S170" s="16"/>
      <c r="T170" s="16"/>
    </row>
    <row r="171" spans="2:20" s="20" customFormat="1" hidden="1" x14ac:dyDescent="0.35">
      <c r="B171" s="16"/>
      <c r="C171" s="16"/>
      <c r="D171" s="16"/>
      <c r="E171" s="23"/>
      <c r="F171" s="16"/>
      <c r="G171" s="24"/>
      <c r="H171" s="16"/>
      <c r="I171" s="16"/>
      <c r="J171" s="16"/>
      <c r="K171" s="16"/>
      <c r="L171" s="16"/>
      <c r="O171" s="25"/>
      <c r="P171" s="16"/>
      <c r="Q171" s="16"/>
      <c r="R171" s="16"/>
      <c r="S171" s="16"/>
      <c r="T171" s="16"/>
    </row>
    <row r="172" spans="2:20" s="20" customFormat="1" hidden="1" x14ac:dyDescent="0.35">
      <c r="B172" s="16"/>
      <c r="C172" s="16"/>
      <c r="D172" s="16"/>
      <c r="E172" s="23"/>
      <c r="F172" s="16"/>
      <c r="G172" s="24"/>
      <c r="H172" s="16"/>
      <c r="I172" s="16"/>
      <c r="J172" s="16"/>
      <c r="K172" s="16"/>
      <c r="L172" s="16"/>
      <c r="O172" s="25"/>
      <c r="P172" s="16"/>
      <c r="Q172" s="16"/>
      <c r="R172" s="16"/>
      <c r="S172" s="16"/>
      <c r="T172" s="16"/>
    </row>
    <row r="173" spans="2:20" s="20" customFormat="1" hidden="1" x14ac:dyDescent="0.35">
      <c r="B173" s="16"/>
      <c r="C173" s="16"/>
      <c r="D173" s="16"/>
      <c r="E173" s="23"/>
      <c r="F173" s="16"/>
      <c r="G173" s="24"/>
      <c r="H173" s="16"/>
      <c r="I173" s="16"/>
      <c r="J173" s="16"/>
      <c r="K173" s="16"/>
      <c r="L173" s="16"/>
      <c r="O173" s="25"/>
      <c r="P173" s="16"/>
      <c r="Q173" s="16"/>
      <c r="R173" s="16"/>
      <c r="S173" s="16"/>
      <c r="T173" s="16"/>
    </row>
    <row r="174" spans="2:20" s="20" customFormat="1" hidden="1" x14ac:dyDescent="0.35">
      <c r="B174" s="16"/>
      <c r="C174" s="16"/>
      <c r="D174" s="16"/>
      <c r="E174" s="23"/>
      <c r="F174" s="16"/>
      <c r="G174" s="24"/>
      <c r="H174" s="16"/>
      <c r="I174" s="16"/>
      <c r="J174" s="16"/>
      <c r="K174" s="16"/>
      <c r="L174" s="16"/>
      <c r="O174" s="25"/>
      <c r="P174" s="16"/>
      <c r="Q174" s="16"/>
      <c r="R174" s="16"/>
      <c r="S174" s="16"/>
      <c r="T174" s="16"/>
    </row>
    <row r="175" spans="2:20" s="20" customFormat="1" hidden="1" x14ac:dyDescent="0.35">
      <c r="B175" s="16"/>
      <c r="C175" s="16"/>
      <c r="D175" s="16"/>
      <c r="E175" s="23"/>
      <c r="F175" s="16"/>
      <c r="G175" s="24"/>
      <c r="H175" s="16"/>
      <c r="I175" s="16"/>
      <c r="J175" s="16"/>
      <c r="K175" s="16"/>
      <c r="L175" s="16"/>
      <c r="O175" s="25"/>
      <c r="P175" s="16"/>
      <c r="Q175" s="16"/>
      <c r="R175" s="16"/>
      <c r="S175" s="16"/>
      <c r="T175" s="16"/>
    </row>
    <row r="176" spans="2:20" s="20" customFormat="1" hidden="1" x14ac:dyDescent="0.35">
      <c r="B176" s="16"/>
      <c r="C176" s="16"/>
      <c r="D176" s="16"/>
      <c r="E176" s="23"/>
      <c r="F176" s="16"/>
      <c r="G176" s="24"/>
      <c r="H176" s="16"/>
      <c r="I176" s="16"/>
      <c r="J176" s="16"/>
      <c r="K176" s="16"/>
      <c r="L176" s="16"/>
      <c r="O176" s="25"/>
      <c r="P176" s="16"/>
      <c r="Q176" s="16"/>
      <c r="R176" s="16"/>
      <c r="S176" s="16"/>
      <c r="T176" s="16"/>
    </row>
    <row r="177" spans="2:20" s="20" customFormat="1" hidden="1" x14ac:dyDescent="0.35">
      <c r="B177" s="16"/>
      <c r="C177" s="16"/>
      <c r="D177" s="16"/>
      <c r="E177" s="23"/>
      <c r="F177" s="16"/>
      <c r="G177" s="24"/>
      <c r="H177" s="16"/>
      <c r="I177" s="16"/>
      <c r="J177" s="16"/>
      <c r="K177" s="16"/>
      <c r="L177" s="16"/>
      <c r="O177" s="25"/>
      <c r="P177" s="16"/>
      <c r="Q177" s="16"/>
      <c r="R177" s="16"/>
      <c r="S177" s="16"/>
      <c r="T177" s="16"/>
    </row>
    <row r="178" spans="2:20" s="20" customFormat="1" hidden="1" x14ac:dyDescent="0.35">
      <c r="B178" s="16"/>
      <c r="C178" s="16"/>
      <c r="D178" s="16"/>
      <c r="E178" s="23"/>
      <c r="F178" s="16"/>
      <c r="G178" s="24"/>
      <c r="H178" s="16"/>
      <c r="I178" s="16"/>
      <c r="J178" s="16"/>
      <c r="K178" s="16"/>
      <c r="L178" s="16"/>
      <c r="O178" s="25"/>
      <c r="P178" s="16"/>
      <c r="Q178" s="16"/>
      <c r="R178" s="16"/>
      <c r="S178" s="16"/>
      <c r="T178" s="16"/>
    </row>
    <row r="179" spans="2:20" s="20" customFormat="1" hidden="1" x14ac:dyDescent="0.35">
      <c r="B179" s="16"/>
      <c r="C179" s="16"/>
      <c r="D179" s="16"/>
      <c r="E179" s="23"/>
      <c r="F179" s="16"/>
      <c r="G179" s="24"/>
      <c r="H179" s="16"/>
      <c r="I179" s="16"/>
      <c r="J179" s="16"/>
      <c r="K179" s="16"/>
      <c r="L179" s="16"/>
      <c r="O179" s="25"/>
      <c r="P179" s="16"/>
      <c r="Q179" s="16"/>
      <c r="R179" s="16"/>
      <c r="S179" s="16"/>
      <c r="T179" s="16"/>
    </row>
    <row r="180" spans="2:20" s="20" customFormat="1" hidden="1" x14ac:dyDescent="0.35">
      <c r="B180" s="16"/>
      <c r="C180" s="16"/>
      <c r="D180" s="16"/>
      <c r="E180" s="23"/>
      <c r="F180" s="16"/>
      <c r="G180" s="24"/>
      <c r="H180" s="16"/>
      <c r="I180" s="16"/>
      <c r="J180" s="16"/>
      <c r="K180" s="16"/>
      <c r="L180" s="16"/>
      <c r="O180" s="25"/>
      <c r="P180" s="16"/>
      <c r="Q180" s="16"/>
      <c r="R180" s="16"/>
      <c r="S180" s="16"/>
      <c r="T180" s="16"/>
    </row>
    <row r="181" spans="2:20" s="20" customFormat="1" hidden="1" x14ac:dyDescent="0.35">
      <c r="B181" s="16"/>
      <c r="C181" s="16"/>
      <c r="D181" s="16"/>
      <c r="E181" s="23"/>
      <c r="F181" s="16"/>
      <c r="G181" s="24"/>
      <c r="H181" s="16"/>
      <c r="I181" s="16"/>
      <c r="J181" s="16"/>
      <c r="K181" s="16"/>
      <c r="L181" s="16"/>
      <c r="O181" s="25"/>
      <c r="P181" s="16"/>
      <c r="Q181" s="16"/>
      <c r="R181" s="16"/>
      <c r="S181" s="16"/>
      <c r="T181" s="16"/>
    </row>
    <row r="182" spans="2:20" s="20" customFormat="1" hidden="1" x14ac:dyDescent="0.35">
      <c r="B182" s="16"/>
      <c r="C182" s="16"/>
      <c r="D182" s="16"/>
      <c r="E182" s="23"/>
      <c r="F182" s="16"/>
      <c r="G182" s="24"/>
      <c r="H182" s="16"/>
      <c r="I182" s="16"/>
      <c r="J182" s="16"/>
      <c r="K182" s="16"/>
      <c r="L182" s="16"/>
      <c r="O182" s="25"/>
      <c r="P182" s="16"/>
      <c r="Q182" s="16"/>
      <c r="R182" s="16"/>
      <c r="S182" s="16"/>
      <c r="T182" s="16"/>
    </row>
    <row r="183" spans="2:20" s="20" customFormat="1" hidden="1" x14ac:dyDescent="0.35">
      <c r="B183" s="16"/>
      <c r="C183" s="16"/>
      <c r="D183" s="16"/>
      <c r="E183" s="23"/>
      <c r="F183" s="16"/>
      <c r="G183" s="24"/>
      <c r="H183" s="16"/>
      <c r="I183" s="16"/>
      <c r="J183" s="16"/>
      <c r="K183" s="16"/>
      <c r="L183" s="16"/>
      <c r="O183" s="25"/>
      <c r="P183" s="16"/>
      <c r="Q183" s="16"/>
      <c r="R183" s="16"/>
      <c r="S183" s="16"/>
      <c r="T183" s="16"/>
    </row>
    <row r="184" spans="2:20" s="20" customFormat="1" hidden="1" x14ac:dyDescent="0.35">
      <c r="B184" s="16"/>
      <c r="C184" s="16"/>
      <c r="D184" s="16"/>
      <c r="E184" s="23"/>
      <c r="F184" s="16"/>
      <c r="G184" s="24"/>
      <c r="H184" s="16"/>
      <c r="I184" s="16"/>
      <c r="J184" s="16"/>
      <c r="K184" s="16"/>
      <c r="L184" s="16"/>
      <c r="O184" s="25"/>
      <c r="P184" s="16"/>
      <c r="Q184" s="16"/>
      <c r="R184" s="16"/>
      <c r="S184" s="16"/>
      <c r="T184" s="16"/>
    </row>
    <row r="185" spans="2:20" s="20" customFormat="1" hidden="1" x14ac:dyDescent="0.35">
      <c r="B185" s="16"/>
      <c r="C185" s="16"/>
      <c r="D185" s="16"/>
      <c r="E185" s="23"/>
      <c r="F185" s="16"/>
      <c r="G185" s="24"/>
      <c r="H185" s="16"/>
      <c r="I185" s="16"/>
      <c r="J185" s="16"/>
      <c r="K185" s="16"/>
      <c r="L185" s="16"/>
      <c r="O185" s="25"/>
      <c r="P185" s="16"/>
      <c r="Q185" s="16"/>
      <c r="R185" s="16"/>
      <c r="S185" s="16"/>
      <c r="T185" s="16"/>
    </row>
    <row r="186" spans="2:20" s="20" customFormat="1" hidden="1" x14ac:dyDescent="0.35">
      <c r="B186" s="16"/>
      <c r="C186" s="16"/>
      <c r="D186" s="16"/>
      <c r="E186" s="23"/>
      <c r="F186" s="16"/>
      <c r="G186" s="24"/>
      <c r="H186" s="16"/>
      <c r="I186" s="16"/>
      <c r="J186" s="16"/>
      <c r="K186" s="16"/>
      <c r="L186" s="16"/>
      <c r="O186" s="25"/>
      <c r="P186" s="16"/>
      <c r="Q186" s="16"/>
      <c r="R186" s="16"/>
      <c r="S186" s="16"/>
      <c r="T186" s="16"/>
    </row>
    <row r="187" spans="2:20" s="20" customFormat="1" hidden="1" x14ac:dyDescent="0.35">
      <c r="B187" s="16"/>
      <c r="C187" s="16"/>
      <c r="D187" s="16"/>
      <c r="E187" s="23"/>
      <c r="F187" s="16"/>
      <c r="G187" s="24"/>
      <c r="H187" s="16"/>
      <c r="I187" s="16"/>
      <c r="J187" s="16"/>
      <c r="K187" s="16"/>
      <c r="L187" s="16"/>
      <c r="O187" s="25"/>
      <c r="P187" s="16"/>
      <c r="Q187" s="16"/>
      <c r="R187" s="16"/>
      <c r="S187" s="16"/>
      <c r="T187" s="16"/>
    </row>
    <row r="188" spans="2:20" s="20" customFormat="1" hidden="1" x14ac:dyDescent="0.35">
      <c r="B188" s="16"/>
      <c r="C188" s="16"/>
      <c r="D188" s="16"/>
      <c r="E188" s="23"/>
      <c r="F188" s="16"/>
      <c r="G188" s="24"/>
      <c r="H188" s="16"/>
      <c r="I188" s="16"/>
      <c r="J188" s="16"/>
      <c r="K188" s="16"/>
      <c r="L188" s="16"/>
      <c r="O188" s="25"/>
      <c r="P188" s="16"/>
      <c r="Q188" s="16"/>
      <c r="R188" s="16"/>
      <c r="S188" s="16"/>
      <c r="T188" s="16"/>
    </row>
    <row r="189" spans="2:20" s="20" customFormat="1" hidden="1" x14ac:dyDescent="0.35">
      <c r="B189" s="16"/>
      <c r="C189" s="16"/>
      <c r="D189" s="16"/>
      <c r="E189" s="23"/>
      <c r="F189" s="16"/>
      <c r="G189" s="24"/>
      <c r="H189" s="16"/>
      <c r="I189" s="16"/>
      <c r="J189" s="16"/>
      <c r="K189" s="16"/>
      <c r="L189" s="16"/>
      <c r="O189" s="25"/>
      <c r="P189" s="16"/>
      <c r="Q189" s="16"/>
      <c r="R189" s="16"/>
      <c r="S189" s="16"/>
      <c r="T189" s="16"/>
    </row>
    <row r="190" spans="2:20" s="20" customFormat="1" hidden="1" x14ac:dyDescent="0.35">
      <c r="B190" s="16"/>
      <c r="C190" s="16"/>
      <c r="D190" s="16"/>
      <c r="E190" s="23"/>
      <c r="F190" s="16"/>
      <c r="G190" s="24"/>
      <c r="H190" s="16"/>
      <c r="I190" s="16"/>
      <c r="J190" s="16"/>
      <c r="K190" s="16"/>
      <c r="L190" s="16"/>
      <c r="O190" s="25"/>
      <c r="P190" s="16"/>
      <c r="Q190" s="16"/>
      <c r="R190" s="16"/>
      <c r="S190" s="16"/>
      <c r="T190" s="16"/>
    </row>
    <row r="191" spans="2:20" s="20" customFormat="1" hidden="1" x14ac:dyDescent="0.35">
      <c r="B191" s="16"/>
      <c r="C191" s="16"/>
      <c r="D191" s="16"/>
      <c r="E191" s="23"/>
      <c r="F191" s="16"/>
      <c r="G191" s="24"/>
      <c r="H191" s="16"/>
      <c r="I191" s="16"/>
      <c r="J191" s="16"/>
      <c r="K191" s="16"/>
      <c r="L191" s="16"/>
      <c r="O191" s="25"/>
      <c r="P191" s="16"/>
      <c r="Q191" s="16"/>
      <c r="R191" s="16"/>
      <c r="S191" s="16"/>
      <c r="T191" s="16"/>
    </row>
    <row r="192" spans="2:20" x14ac:dyDescent="0.35"/>
    <row r="194" spans="2:20" s="20" customFormat="1" hidden="1" x14ac:dyDescent="0.35">
      <c r="B194" s="16"/>
      <c r="C194" s="16"/>
      <c r="D194" s="16"/>
      <c r="E194" s="23"/>
      <c r="F194" s="16"/>
      <c r="G194" s="24"/>
      <c r="H194" s="16"/>
      <c r="I194" s="16"/>
      <c r="J194" s="16"/>
      <c r="K194" s="16"/>
      <c r="L194" s="16"/>
      <c r="O194" s="25"/>
      <c r="P194" s="16"/>
      <c r="Q194" s="16"/>
      <c r="R194" s="16"/>
      <c r="S194" s="16"/>
      <c r="T194" s="16"/>
    </row>
    <row r="195" spans="2:20" s="20" customFormat="1" hidden="1" x14ac:dyDescent="0.35">
      <c r="B195" s="16"/>
      <c r="C195" s="16"/>
      <c r="D195" s="16"/>
      <c r="E195" s="23"/>
      <c r="F195" s="16"/>
      <c r="G195" s="24"/>
      <c r="H195" s="16"/>
      <c r="I195" s="16"/>
      <c r="J195" s="16"/>
      <c r="K195" s="16"/>
      <c r="L195" s="16"/>
      <c r="O195" s="25"/>
      <c r="P195" s="16"/>
      <c r="Q195" s="16"/>
      <c r="R195" s="16"/>
      <c r="S195" s="16"/>
      <c r="T195" s="16"/>
    </row>
    <row r="196" spans="2:20" s="20" customFormat="1" hidden="1" x14ac:dyDescent="0.35">
      <c r="B196" s="16"/>
      <c r="C196" s="16"/>
      <c r="D196" s="16"/>
      <c r="E196" s="23"/>
      <c r="F196" s="16"/>
      <c r="G196" s="24"/>
      <c r="H196" s="16"/>
      <c r="I196" s="16"/>
      <c r="J196" s="16"/>
      <c r="K196" s="16"/>
      <c r="L196" s="16"/>
      <c r="O196" s="25"/>
      <c r="P196" s="16"/>
      <c r="Q196" s="16"/>
      <c r="R196" s="16"/>
      <c r="S196" s="16"/>
      <c r="T196" s="16"/>
    </row>
    <row r="197" spans="2:20" s="20" customFormat="1" hidden="1" x14ac:dyDescent="0.35">
      <c r="B197" s="16"/>
      <c r="C197" s="16"/>
      <c r="D197" s="16"/>
      <c r="E197" s="23"/>
      <c r="F197" s="16"/>
      <c r="G197" s="24"/>
      <c r="H197" s="16"/>
      <c r="I197" s="16"/>
      <c r="J197" s="16"/>
      <c r="K197" s="16"/>
      <c r="L197" s="16"/>
      <c r="O197" s="25"/>
      <c r="P197" s="16"/>
      <c r="Q197" s="16"/>
      <c r="R197" s="16"/>
      <c r="S197" s="16"/>
      <c r="T197" s="16"/>
    </row>
    <row r="198" spans="2:20" s="20" customFormat="1" hidden="1" x14ac:dyDescent="0.35">
      <c r="B198" s="16"/>
      <c r="C198" s="16"/>
      <c r="D198" s="16"/>
      <c r="E198" s="23"/>
      <c r="F198" s="16"/>
      <c r="G198" s="24"/>
      <c r="H198" s="16"/>
      <c r="I198" s="16"/>
      <c r="J198" s="16"/>
      <c r="K198" s="16"/>
      <c r="L198" s="16"/>
      <c r="O198" s="25"/>
      <c r="P198" s="16"/>
      <c r="Q198" s="16"/>
      <c r="R198" s="16"/>
      <c r="S198" s="16"/>
      <c r="T198" s="16"/>
    </row>
    <row r="199" spans="2:20" s="20" customFormat="1" hidden="1" x14ac:dyDescent="0.35">
      <c r="B199" s="16"/>
      <c r="C199" s="16"/>
      <c r="D199" s="16"/>
      <c r="E199" s="23"/>
      <c r="F199" s="16"/>
      <c r="G199" s="24"/>
      <c r="H199" s="16"/>
      <c r="I199" s="16"/>
      <c r="J199" s="16"/>
      <c r="K199" s="16"/>
      <c r="L199" s="16"/>
      <c r="O199" s="25"/>
      <c r="P199" s="16"/>
      <c r="Q199" s="16"/>
      <c r="R199" s="16"/>
      <c r="S199" s="16"/>
      <c r="T199" s="16"/>
    </row>
    <row r="200" spans="2:20" s="20" customFormat="1" hidden="1" x14ac:dyDescent="0.35">
      <c r="B200" s="16"/>
      <c r="C200" s="16"/>
      <c r="D200" s="16"/>
      <c r="E200" s="23"/>
      <c r="F200" s="16"/>
      <c r="G200" s="24"/>
      <c r="H200" s="16"/>
      <c r="I200" s="16"/>
      <c r="J200" s="16"/>
      <c r="K200" s="16"/>
      <c r="L200" s="16"/>
      <c r="O200" s="25"/>
      <c r="P200" s="16"/>
      <c r="Q200" s="16"/>
      <c r="R200" s="16"/>
      <c r="S200" s="16"/>
      <c r="T200" s="16"/>
    </row>
    <row r="201" spans="2:20" s="20" customFormat="1" hidden="1" x14ac:dyDescent="0.35">
      <c r="B201" s="16"/>
      <c r="C201" s="16"/>
      <c r="D201" s="16"/>
      <c r="E201" s="23"/>
      <c r="F201" s="16"/>
      <c r="G201" s="24"/>
      <c r="H201" s="16"/>
      <c r="I201" s="16"/>
      <c r="J201" s="16"/>
      <c r="K201" s="16"/>
      <c r="L201" s="16"/>
      <c r="O201" s="25"/>
      <c r="P201" s="16"/>
      <c r="Q201" s="16"/>
      <c r="R201" s="16"/>
      <c r="S201" s="16"/>
      <c r="T201" s="16"/>
    </row>
    <row r="202" spans="2:20" s="20" customFormat="1" hidden="1" x14ac:dyDescent="0.35">
      <c r="B202" s="16"/>
      <c r="C202" s="16"/>
      <c r="D202" s="16"/>
      <c r="E202" s="23"/>
      <c r="F202" s="16"/>
      <c r="G202" s="24"/>
      <c r="H202" s="16"/>
      <c r="I202" s="16"/>
      <c r="J202" s="16"/>
      <c r="K202" s="16"/>
      <c r="L202" s="16"/>
      <c r="O202" s="25"/>
      <c r="P202" s="16"/>
      <c r="Q202" s="16"/>
      <c r="R202" s="16"/>
      <c r="S202" s="16"/>
      <c r="T202" s="16"/>
    </row>
    <row r="203" spans="2:20" s="20" customFormat="1" hidden="1" x14ac:dyDescent="0.35">
      <c r="B203" s="16"/>
      <c r="C203" s="16"/>
      <c r="D203" s="16"/>
      <c r="E203" s="23"/>
      <c r="F203" s="16"/>
      <c r="G203" s="24"/>
      <c r="H203" s="16"/>
      <c r="I203" s="16"/>
      <c r="J203" s="16"/>
      <c r="K203" s="16"/>
      <c r="L203" s="16"/>
      <c r="O203" s="25"/>
      <c r="P203" s="16"/>
      <c r="Q203" s="16"/>
      <c r="R203" s="16"/>
      <c r="S203" s="16"/>
      <c r="T203" s="16"/>
    </row>
    <row r="204" spans="2:20" s="20" customFormat="1" hidden="1" x14ac:dyDescent="0.35">
      <c r="B204" s="16"/>
      <c r="C204" s="16"/>
      <c r="D204" s="16"/>
      <c r="E204" s="23"/>
      <c r="F204" s="16"/>
      <c r="G204" s="24"/>
      <c r="H204" s="16"/>
      <c r="I204" s="16"/>
      <c r="J204" s="16"/>
      <c r="K204" s="16"/>
      <c r="L204" s="16"/>
      <c r="O204" s="25"/>
      <c r="P204" s="16"/>
      <c r="Q204" s="16"/>
      <c r="R204" s="16"/>
      <c r="S204" s="16"/>
      <c r="T204" s="16"/>
    </row>
    <row r="205" spans="2:20" s="20" customFormat="1" hidden="1" x14ac:dyDescent="0.35">
      <c r="B205" s="16"/>
      <c r="C205" s="16"/>
      <c r="D205" s="16"/>
      <c r="E205" s="23"/>
      <c r="F205" s="16"/>
      <c r="G205" s="24"/>
      <c r="H205" s="16"/>
      <c r="I205" s="16"/>
      <c r="J205" s="16"/>
      <c r="K205" s="16"/>
      <c r="L205" s="16"/>
      <c r="O205" s="25"/>
      <c r="P205" s="16"/>
      <c r="Q205" s="16"/>
      <c r="R205" s="16"/>
      <c r="S205" s="16"/>
      <c r="T205" s="16"/>
    </row>
    <row r="206" spans="2:20" s="20" customFormat="1" hidden="1" x14ac:dyDescent="0.35">
      <c r="B206" s="16"/>
      <c r="C206" s="16"/>
      <c r="D206" s="16"/>
      <c r="E206" s="23"/>
      <c r="F206" s="16"/>
      <c r="G206" s="24"/>
      <c r="H206" s="16"/>
      <c r="I206" s="16"/>
      <c r="J206" s="16"/>
      <c r="K206" s="16"/>
      <c r="L206" s="16"/>
      <c r="O206" s="25"/>
      <c r="P206" s="16"/>
      <c r="Q206" s="16"/>
      <c r="R206" s="16"/>
      <c r="S206" s="16"/>
      <c r="T206" s="16"/>
    </row>
    <row r="207" spans="2:20" s="20" customFormat="1" hidden="1" x14ac:dyDescent="0.35">
      <c r="B207" s="16"/>
      <c r="C207" s="16"/>
      <c r="D207" s="16"/>
      <c r="E207" s="23"/>
      <c r="F207" s="16"/>
      <c r="G207" s="24"/>
      <c r="H207" s="16"/>
      <c r="I207" s="16"/>
      <c r="J207" s="16"/>
      <c r="K207" s="16"/>
      <c r="L207" s="16"/>
      <c r="O207" s="25"/>
      <c r="P207" s="16"/>
      <c r="Q207" s="16"/>
      <c r="R207" s="16"/>
      <c r="S207" s="16"/>
      <c r="T207" s="16"/>
    </row>
    <row r="208" spans="2:20" s="20" customFormat="1" hidden="1" x14ac:dyDescent="0.35">
      <c r="B208" s="16"/>
      <c r="C208" s="16"/>
      <c r="D208" s="16"/>
      <c r="E208" s="23"/>
      <c r="F208" s="16"/>
      <c r="G208" s="24"/>
      <c r="H208" s="16"/>
      <c r="I208" s="16"/>
      <c r="J208" s="16"/>
      <c r="K208" s="16"/>
      <c r="L208" s="16"/>
      <c r="O208" s="25"/>
      <c r="P208" s="16"/>
      <c r="Q208" s="16"/>
      <c r="R208" s="16"/>
      <c r="S208" s="16"/>
      <c r="T208" s="16"/>
    </row>
    <row r="209" spans="2:20" s="20" customFormat="1" hidden="1" x14ac:dyDescent="0.35">
      <c r="B209" s="16"/>
      <c r="C209" s="16"/>
      <c r="D209" s="16"/>
      <c r="E209" s="23"/>
      <c r="F209" s="16"/>
      <c r="G209" s="24"/>
      <c r="H209" s="16"/>
      <c r="I209" s="16"/>
      <c r="J209" s="16"/>
      <c r="K209" s="16"/>
      <c r="L209" s="16"/>
      <c r="O209" s="25"/>
      <c r="P209" s="16"/>
      <c r="Q209" s="16"/>
      <c r="R209" s="16"/>
      <c r="S209" s="16"/>
      <c r="T209" s="16"/>
    </row>
    <row r="210" spans="2:20" s="20" customFormat="1" hidden="1" x14ac:dyDescent="0.35">
      <c r="B210" s="16"/>
      <c r="C210" s="16"/>
      <c r="D210" s="16"/>
      <c r="E210" s="23"/>
      <c r="F210" s="16"/>
      <c r="G210" s="24"/>
      <c r="H210" s="16"/>
      <c r="I210" s="16"/>
      <c r="J210" s="16"/>
      <c r="K210" s="16"/>
      <c r="L210" s="16"/>
      <c r="O210" s="25"/>
      <c r="P210" s="16"/>
      <c r="Q210" s="16"/>
      <c r="R210" s="16"/>
      <c r="S210" s="16"/>
      <c r="T210" s="16"/>
    </row>
    <row r="211" spans="2:20" s="20" customFormat="1" hidden="1" x14ac:dyDescent="0.35">
      <c r="B211" s="16"/>
      <c r="C211" s="16"/>
      <c r="D211" s="16"/>
      <c r="E211" s="23"/>
      <c r="F211" s="16"/>
      <c r="G211" s="24"/>
      <c r="H211" s="16"/>
      <c r="I211" s="16"/>
      <c r="J211" s="16"/>
      <c r="K211" s="16"/>
      <c r="L211" s="16"/>
      <c r="O211" s="25"/>
      <c r="P211" s="16"/>
      <c r="Q211" s="16"/>
      <c r="R211" s="16"/>
      <c r="S211" s="16"/>
      <c r="T211" s="16"/>
    </row>
    <row r="212" spans="2:20" s="20" customFormat="1" hidden="1" x14ac:dyDescent="0.35">
      <c r="B212" s="16"/>
      <c r="C212" s="16"/>
      <c r="D212" s="16"/>
      <c r="E212" s="23"/>
      <c r="F212" s="16"/>
      <c r="G212" s="24"/>
      <c r="H212" s="16"/>
      <c r="I212" s="16"/>
      <c r="J212" s="16"/>
      <c r="K212" s="16"/>
      <c r="L212" s="16"/>
      <c r="O212" s="25"/>
      <c r="P212" s="16"/>
      <c r="Q212" s="16"/>
      <c r="R212" s="16"/>
      <c r="S212" s="16"/>
      <c r="T212" s="16"/>
    </row>
    <row r="213" spans="2:20" s="20" customFormat="1" hidden="1" x14ac:dyDescent="0.35">
      <c r="B213" s="16"/>
      <c r="C213" s="16"/>
      <c r="D213" s="16"/>
      <c r="E213" s="23"/>
      <c r="F213" s="16"/>
      <c r="G213" s="24"/>
      <c r="H213" s="16"/>
      <c r="I213" s="16"/>
      <c r="J213" s="16"/>
      <c r="K213" s="16"/>
      <c r="L213" s="16"/>
      <c r="O213" s="25"/>
      <c r="P213" s="16"/>
      <c r="Q213" s="16"/>
      <c r="R213" s="16"/>
      <c r="S213" s="16"/>
      <c r="T213" s="16"/>
    </row>
    <row r="214" spans="2:20" s="20" customFormat="1" hidden="1" x14ac:dyDescent="0.35">
      <c r="B214" s="16"/>
      <c r="C214" s="16"/>
      <c r="D214" s="16"/>
      <c r="E214" s="23"/>
      <c r="F214" s="16"/>
      <c r="G214" s="24"/>
      <c r="H214" s="16"/>
      <c r="I214" s="16"/>
      <c r="J214" s="16"/>
      <c r="K214" s="16"/>
      <c r="L214" s="16"/>
      <c r="O214" s="25"/>
      <c r="P214" s="16"/>
      <c r="Q214" s="16"/>
      <c r="R214" s="16"/>
      <c r="S214" s="16"/>
      <c r="T214" s="16"/>
    </row>
    <row r="215" spans="2:20" s="20" customFormat="1" hidden="1" x14ac:dyDescent="0.35">
      <c r="B215" s="16"/>
      <c r="C215" s="16"/>
      <c r="D215" s="16"/>
      <c r="E215" s="23"/>
      <c r="F215" s="16"/>
      <c r="G215" s="24"/>
      <c r="H215" s="16"/>
      <c r="I215" s="16"/>
      <c r="J215" s="16"/>
      <c r="K215" s="16"/>
      <c r="L215" s="16"/>
      <c r="O215" s="25"/>
      <c r="P215" s="16"/>
      <c r="Q215" s="16"/>
      <c r="R215" s="16"/>
      <c r="S215" s="16"/>
      <c r="T215" s="16"/>
    </row>
    <row r="216" spans="2:20" s="20" customFormat="1" hidden="1" x14ac:dyDescent="0.35">
      <c r="B216" s="16"/>
      <c r="C216" s="16"/>
      <c r="D216" s="16"/>
      <c r="E216" s="23"/>
      <c r="F216" s="16"/>
      <c r="G216" s="24"/>
      <c r="H216" s="16"/>
      <c r="I216" s="16"/>
      <c r="J216" s="16"/>
      <c r="K216" s="16"/>
      <c r="L216" s="16"/>
      <c r="O216" s="25"/>
      <c r="P216" s="16"/>
      <c r="Q216" s="16"/>
      <c r="R216" s="16"/>
      <c r="S216" s="16"/>
      <c r="T216" s="16"/>
    </row>
    <row r="217" spans="2:20" s="20" customFormat="1" hidden="1" x14ac:dyDescent="0.35">
      <c r="B217" s="16"/>
      <c r="C217" s="16"/>
      <c r="D217" s="16"/>
      <c r="E217" s="23"/>
      <c r="F217" s="16"/>
      <c r="G217" s="24"/>
      <c r="H217" s="16"/>
      <c r="I217" s="16"/>
      <c r="J217" s="16"/>
      <c r="K217" s="16"/>
      <c r="L217" s="16"/>
      <c r="O217" s="25"/>
      <c r="P217" s="16"/>
      <c r="Q217" s="16"/>
      <c r="R217" s="16"/>
      <c r="S217" s="16"/>
      <c r="T217" s="16"/>
    </row>
    <row r="218" spans="2:20" s="20" customFormat="1" hidden="1" x14ac:dyDescent="0.35">
      <c r="B218" s="16"/>
      <c r="C218" s="16"/>
      <c r="D218" s="16"/>
      <c r="E218" s="23"/>
      <c r="F218" s="16"/>
      <c r="G218" s="24"/>
      <c r="H218" s="16"/>
      <c r="I218" s="16"/>
      <c r="J218" s="16"/>
      <c r="K218" s="16"/>
      <c r="L218" s="16"/>
      <c r="O218" s="25"/>
      <c r="P218" s="16"/>
      <c r="Q218" s="16"/>
      <c r="R218" s="16"/>
      <c r="S218" s="16"/>
      <c r="T218" s="16"/>
    </row>
    <row r="219" spans="2:20" s="20" customFormat="1" hidden="1" x14ac:dyDescent="0.35">
      <c r="B219" s="16"/>
      <c r="C219" s="16"/>
      <c r="D219" s="16"/>
      <c r="E219" s="23"/>
      <c r="F219" s="16"/>
      <c r="G219" s="24"/>
      <c r="H219" s="16"/>
      <c r="I219" s="16"/>
      <c r="J219" s="16"/>
      <c r="K219" s="16"/>
      <c r="L219" s="16"/>
      <c r="O219" s="25"/>
      <c r="P219" s="16"/>
      <c r="Q219" s="16"/>
      <c r="R219" s="16"/>
      <c r="S219" s="16"/>
      <c r="T219" s="16"/>
    </row>
    <row r="220" spans="2:20" s="20" customFormat="1" hidden="1" x14ac:dyDescent="0.35">
      <c r="B220" s="16"/>
      <c r="C220" s="16"/>
      <c r="D220" s="16"/>
      <c r="E220" s="23"/>
      <c r="F220" s="16"/>
      <c r="G220" s="24"/>
      <c r="H220" s="16"/>
      <c r="I220" s="16"/>
      <c r="J220" s="16"/>
      <c r="K220" s="16"/>
      <c r="L220" s="16"/>
      <c r="O220" s="25"/>
      <c r="P220" s="16"/>
      <c r="Q220" s="16"/>
      <c r="R220" s="16"/>
      <c r="S220" s="16"/>
      <c r="T220" s="16"/>
    </row>
    <row r="221" spans="2:20" s="20" customFormat="1" hidden="1" x14ac:dyDescent="0.35">
      <c r="B221" s="16"/>
      <c r="C221" s="16"/>
      <c r="D221" s="16"/>
      <c r="E221" s="23"/>
      <c r="F221" s="16"/>
      <c r="G221" s="24"/>
      <c r="H221" s="16"/>
      <c r="I221" s="16"/>
      <c r="J221" s="16"/>
      <c r="K221" s="16"/>
      <c r="L221" s="16"/>
      <c r="O221" s="25"/>
      <c r="P221" s="16"/>
      <c r="Q221" s="16"/>
      <c r="R221" s="16"/>
      <c r="S221" s="16"/>
      <c r="T221" s="16"/>
    </row>
    <row r="222" spans="2:20" s="20" customFormat="1" hidden="1" x14ac:dyDescent="0.35">
      <c r="B222" s="16"/>
      <c r="C222" s="16"/>
      <c r="D222" s="16"/>
      <c r="E222" s="23"/>
      <c r="F222" s="16"/>
      <c r="G222" s="24"/>
      <c r="H222" s="16"/>
      <c r="I222" s="16"/>
      <c r="J222" s="16"/>
      <c r="K222" s="16"/>
      <c r="L222" s="16"/>
      <c r="O222" s="25"/>
      <c r="P222" s="16"/>
      <c r="Q222" s="16"/>
      <c r="R222" s="16"/>
      <c r="S222" s="16"/>
      <c r="T222" s="16"/>
    </row>
    <row r="223" spans="2:20" s="20" customFormat="1" hidden="1" x14ac:dyDescent="0.35">
      <c r="B223" s="16"/>
      <c r="C223" s="16"/>
      <c r="D223" s="16"/>
      <c r="E223" s="23"/>
      <c r="F223" s="16"/>
      <c r="G223" s="24"/>
      <c r="H223" s="16"/>
      <c r="I223" s="16"/>
      <c r="J223" s="16"/>
      <c r="K223" s="16"/>
      <c r="L223" s="16"/>
      <c r="O223" s="25"/>
      <c r="P223" s="16"/>
      <c r="Q223" s="16"/>
      <c r="R223" s="16"/>
      <c r="S223" s="16"/>
      <c r="T223" s="16"/>
    </row>
    <row r="224" spans="2:20" s="20" customFormat="1" hidden="1" x14ac:dyDescent="0.35">
      <c r="B224" s="16"/>
      <c r="C224" s="16"/>
      <c r="D224" s="16"/>
      <c r="E224" s="23"/>
      <c r="F224" s="16"/>
      <c r="G224" s="24"/>
      <c r="H224" s="16"/>
      <c r="I224" s="16"/>
      <c r="J224" s="16"/>
      <c r="K224" s="16"/>
      <c r="L224" s="16"/>
      <c r="O224" s="25"/>
      <c r="P224" s="16"/>
      <c r="Q224" s="16"/>
      <c r="R224" s="16"/>
      <c r="S224" s="16"/>
      <c r="T224" s="16"/>
    </row>
    <row r="225" spans="2:20" s="20" customFormat="1" hidden="1" x14ac:dyDescent="0.35">
      <c r="B225" s="16"/>
      <c r="C225" s="16"/>
      <c r="D225" s="16"/>
      <c r="E225" s="23"/>
      <c r="F225" s="16"/>
      <c r="G225" s="24"/>
      <c r="H225" s="16"/>
      <c r="I225" s="16"/>
      <c r="J225" s="16"/>
      <c r="K225" s="16"/>
      <c r="L225" s="16"/>
      <c r="O225" s="25"/>
      <c r="P225" s="16"/>
      <c r="Q225" s="16"/>
      <c r="R225" s="16"/>
      <c r="S225" s="16"/>
      <c r="T225" s="16"/>
    </row>
    <row r="226" spans="2:20" s="20" customFormat="1" hidden="1" x14ac:dyDescent="0.35">
      <c r="B226" s="16"/>
      <c r="C226" s="16"/>
      <c r="D226" s="16"/>
      <c r="E226" s="23"/>
      <c r="F226" s="16"/>
      <c r="G226" s="24"/>
      <c r="H226" s="16"/>
      <c r="I226" s="16"/>
      <c r="J226" s="16"/>
      <c r="K226" s="16"/>
      <c r="L226" s="16"/>
      <c r="O226" s="25"/>
      <c r="P226" s="16"/>
      <c r="Q226" s="16"/>
      <c r="R226" s="16"/>
      <c r="S226" s="16"/>
      <c r="T226" s="16"/>
    </row>
    <row r="227" spans="2:20" s="20" customFormat="1" hidden="1" x14ac:dyDescent="0.35">
      <c r="B227" s="16"/>
      <c r="C227" s="16"/>
      <c r="D227" s="16"/>
      <c r="E227" s="23"/>
      <c r="F227" s="16"/>
      <c r="G227" s="24"/>
      <c r="H227" s="16"/>
      <c r="I227" s="16"/>
      <c r="J227" s="16"/>
      <c r="K227" s="16"/>
      <c r="L227" s="16"/>
      <c r="O227" s="25"/>
      <c r="P227" s="16"/>
      <c r="Q227" s="16"/>
      <c r="R227" s="16"/>
      <c r="S227" s="16"/>
      <c r="T227" s="16"/>
    </row>
    <row r="228" spans="2:20" s="20" customFormat="1" hidden="1" x14ac:dyDescent="0.35">
      <c r="B228" s="16"/>
      <c r="C228" s="16"/>
      <c r="D228" s="16"/>
      <c r="E228" s="23"/>
      <c r="F228" s="16"/>
      <c r="G228" s="24"/>
      <c r="H228" s="16"/>
      <c r="I228" s="16"/>
      <c r="J228" s="16"/>
      <c r="K228" s="16"/>
      <c r="L228" s="16"/>
      <c r="O228" s="25"/>
      <c r="P228" s="16"/>
      <c r="Q228" s="16"/>
      <c r="R228" s="16"/>
      <c r="S228" s="16"/>
      <c r="T228" s="16"/>
    </row>
    <row r="229" spans="2:20" s="20" customFormat="1" hidden="1" x14ac:dyDescent="0.35">
      <c r="B229" s="16"/>
      <c r="C229" s="16"/>
      <c r="D229" s="16"/>
      <c r="E229" s="23"/>
      <c r="F229" s="16"/>
      <c r="G229" s="24"/>
      <c r="H229" s="16"/>
      <c r="I229" s="16"/>
      <c r="J229" s="16"/>
      <c r="K229" s="16"/>
      <c r="L229" s="16"/>
      <c r="O229" s="25"/>
      <c r="P229" s="16"/>
      <c r="Q229" s="16"/>
      <c r="R229" s="16"/>
      <c r="S229" s="16"/>
      <c r="T229" s="16"/>
    </row>
    <row r="230" spans="2:20" s="20" customFormat="1" hidden="1" x14ac:dyDescent="0.35">
      <c r="B230" s="16"/>
      <c r="C230" s="16"/>
      <c r="D230" s="16"/>
      <c r="E230" s="23"/>
      <c r="F230" s="16"/>
      <c r="G230" s="24"/>
      <c r="H230" s="16"/>
      <c r="I230" s="16"/>
      <c r="J230" s="16"/>
      <c r="K230" s="16"/>
      <c r="L230" s="16"/>
      <c r="O230" s="25"/>
      <c r="P230" s="16"/>
      <c r="Q230" s="16"/>
      <c r="R230" s="16"/>
      <c r="S230" s="16"/>
      <c r="T230" s="16"/>
    </row>
    <row r="231" spans="2:20" s="20" customFormat="1" hidden="1" x14ac:dyDescent="0.35">
      <c r="B231" s="16"/>
      <c r="C231" s="16"/>
      <c r="D231" s="16"/>
      <c r="E231" s="23"/>
      <c r="F231" s="16"/>
      <c r="G231" s="24"/>
      <c r="H231" s="16"/>
      <c r="I231" s="16"/>
      <c r="J231" s="16"/>
      <c r="K231" s="16"/>
      <c r="L231" s="16"/>
      <c r="O231" s="25"/>
      <c r="P231" s="16"/>
      <c r="Q231" s="16"/>
      <c r="R231" s="16"/>
      <c r="S231" s="16"/>
      <c r="T231" s="16"/>
    </row>
    <row r="232" spans="2:20" s="20" customFormat="1" hidden="1" x14ac:dyDescent="0.35">
      <c r="B232" s="16"/>
      <c r="C232" s="16"/>
      <c r="D232" s="16"/>
      <c r="E232" s="23"/>
      <c r="F232" s="16"/>
      <c r="G232" s="24"/>
      <c r="H232" s="16"/>
      <c r="I232" s="16"/>
      <c r="J232" s="16"/>
      <c r="K232" s="16"/>
      <c r="L232" s="16"/>
      <c r="O232" s="25"/>
      <c r="P232" s="16"/>
      <c r="Q232" s="16"/>
      <c r="R232" s="16"/>
      <c r="S232" s="16"/>
      <c r="T232" s="16"/>
    </row>
    <row r="233" spans="2:20" s="20" customFormat="1" hidden="1" x14ac:dyDescent="0.35">
      <c r="B233" s="16"/>
      <c r="C233" s="16"/>
      <c r="D233" s="16"/>
      <c r="E233" s="23"/>
      <c r="F233" s="16"/>
      <c r="G233" s="24"/>
      <c r="H233" s="16"/>
      <c r="I233" s="16"/>
      <c r="J233" s="16"/>
      <c r="K233" s="16"/>
      <c r="L233" s="16"/>
      <c r="O233" s="25"/>
      <c r="P233" s="16"/>
      <c r="Q233" s="16"/>
      <c r="R233" s="16"/>
      <c r="S233" s="16"/>
      <c r="T233" s="16"/>
    </row>
    <row r="234" spans="2:20" s="20" customFormat="1" hidden="1" x14ac:dyDescent="0.35">
      <c r="B234" s="16"/>
      <c r="C234" s="16"/>
      <c r="D234" s="16"/>
      <c r="E234" s="23"/>
      <c r="F234" s="16"/>
      <c r="G234" s="24"/>
      <c r="H234" s="16"/>
      <c r="I234" s="16"/>
      <c r="J234" s="16"/>
      <c r="K234" s="16"/>
      <c r="L234" s="16"/>
      <c r="O234" s="25"/>
      <c r="P234" s="16"/>
      <c r="Q234" s="16"/>
      <c r="R234" s="16"/>
      <c r="S234" s="16"/>
      <c r="T234" s="16"/>
    </row>
    <row r="235" spans="2:20" s="20" customFormat="1" hidden="1" x14ac:dyDescent="0.35">
      <c r="B235" s="16"/>
      <c r="C235" s="16"/>
      <c r="D235" s="16"/>
      <c r="E235" s="23"/>
      <c r="F235" s="16"/>
      <c r="G235" s="24"/>
      <c r="H235" s="16"/>
      <c r="I235" s="16"/>
      <c r="J235" s="16"/>
      <c r="K235" s="16"/>
      <c r="L235" s="16"/>
      <c r="O235" s="25"/>
      <c r="P235" s="16"/>
      <c r="Q235" s="16"/>
      <c r="R235" s="16"/>
      <c r="S235" s="16"/>
      <c r="T235" s="16"/>
    </row>
    <row r="236" spans="2:20" s="20" customFormat="1" hidden="1" x14ac:dyDescent="0.35">
      <c r="B236" s="16"/>
      <c r="C236" s="16"/>
      <c r="D236" s="16"/>
      <c r="E236" s="23"/>
      <c r="F236" s="16"/>
      <c r="G236" s="24"/>
      <c r="H236" s="16"/>
      <c r="I236" s="16"/>
      <c r="J236" s="16"/>
      <c r="K236" s="16"/>
      <c r="L236" s="16"/>
      <c r="O236" s="25"/>
      <c r="P236" s="16"/>
      <c r="Q236" s="16"/>
      <c r="R236" s="16"/>
      <c r="S236" s="16"/>
      <c r="T236" s="16"/>
    </row>
    <row r="237" spans="2:20" s="20" customFormat="1" hidden="1" x14ac:dyDescent="0.35">
      <c r="B237" s="16"/>
      <c r="C237" s="16"/>
      <c r="D237" s="16"/>
      <c r="E237" s="23"/>
      <c r="F237" s="16"/>
      <c r="G237" s="24"/>
      <c r="H237" s="16"/>
      <c r="I237" s="16"/>
      <c r="J237" s="16"/>
      <c r="K237" s="16"/>
      <c r="L237" s="16"/>
      <c r="O237" s="25"/>
      <c r="P237" s="16"/>
      <c r="Q237" s="16"/>
      <c r="R237" s="16"/>
      <c r="S237" s="16"/>
      <c r="T237" s="16"/>
    </row>
    <row r="238" spans="2:20" s="20" customFormat="1" hidden="1" x14ac:dyDescent="0.35">
      <c r="B238" s="16"/>
      <c r="C238" s="16"/>
      <c r="D238" s="16"/>
      <c r="E238" s="23"/>
      <c r="F238" s="16"/>
      <c r="G238" s="24"/>
      <c r="H238" s="16"/>
      <c r="I238" s="16"/>
      <c r="J238" s="16"/>
      <c r="K238" s="16"/>
      <c r="L238" s="16"/>
      <c r="O238" s="25"/>
      <c r="P238" s="16"/>
      <c r="Q238" s="16"/>
      <c r="R238" s="16"/>
      <c r="S238" s="16"/>
      <c r="T238" s="16"/>
    </row>
    <row r="239" spans="2:20" s="20" customFormat="1" hidden="1" x14ac:dyDescent="0.35">
      <c r="B239" s="16"/>
      <c r="C239" s="16"/>
      <c r="D239" s="16"/>
      <c r="E239" s="23"/>
      <c r="F239" s="16"/>
      <c r="G239" s="24"/>
      <c r="H239" s="16"/>
      <c r="I239" s="16"/>
      <c r="J239" s="16"/>
      <c r="K239" s="16"/>
      <c r="L239" s="16"/>
      <c r="O239" s="25"/>
      <c r="P239" s="16"/>
      <c r="Q239" s="16"/>
      <c r="R239" s="16"/>
      <c r="S239" s="16"/>
      <c r="T239" s="16"/>
    </row>
    <row r="240" spans="2:20" s="20" customFormat="1" hidden="1" x14ac:dyDescent="0.35">
      <c r="B240" s="16"/>
      <c r="C240" s="16"/>
      <c r="D240" s="16"/>
      <c r="E240" s="23"/>
      <c r="F240" s="16"/>
      <c r="G240" s="24"/>
      <c r="H240" s="16"/>
      <c r="I240" s="16"/>
      <c r="J240" s="16"/>
      <c r="K240" s="16"/>
      <c r="L240" s="16"/>
      <c r="O240" s="25"/>
      <c r="P240" s="16"/>
      <c r="Q240" s="16"/>
      <c r="R240" s="16"/>
      <c r="S240" s="16"/>
      <c r="T240" s="16"/>
    </row>
    <row r="241" spans="2:20" s="20" customFormat="1" hidden="1" x14ac:dyDescent="0.35">
      <c r="B241" s="16"/>
      <c r="C241" s="16"/>
      <c r="D241" s="16"/>
      <c r="E241" s="23"/>
      <c r="F241" s="16"/>
      <c r="G241" s="24"/>
      <c r="H241" s="16"/>
      <c r="I241" s="16"/>
      <c r="J241" s="16"/>
      <c r="K241" s="16"/>
      <c r="L241" s="16"/>
      <c r="O241" s="25"/>
      <c r="P241" s="16"/>
      <c r="Q241" s="16"/>
      <c r="R241" s="16"/>
      <c r="S241" s="16"/>
      <c r="T241" s="16"/>
    </row>
    <row r="242" spans="2:20" s="20" customFormat="1" hidden="1" x14ac:dyDescent="0.35">
      <c r="B242" s="16"/>
      <c r="C242" s="16"/>
      <c r="D242" s="16"/>
      <c r="E242" s="23"/>
      <c r="F242" s="16"/>
      <c r="G242" s="24"/>
      <c r="H242" s="16"/>
      <c r="I242" s="16"/>
      <c r="J242" s="16"/>
      <c r="K242" s="16"/>
      <c r="L242" s="16"/>
      <c r="O242" s="25"/>
      <c r="P242" s="16"/>
      <c r="Q242" s="16"/>
      <c r="R242" s="16"/>
      <c r="S242" s="16"/>
      <c r="T242" s="16"/>
    </row>
    <row r="243" spans="2:20" s="20" customFormat="1" hidden="1" x14ac:dyDescent="0.35">
      <c r="B243" s="16"/>
      <c r="C243" s="16"/>
      <c r="D243" s="16"/>
      <c r="E243" s="23"/>
      <c r="F243" s="16"/>
      <c r="G243" s="24"/>
      <c r="H243" s="16"/>
      <c r="I243" s="16"/>
      <c r="J243" s="16"/>
      <c r="K243" s="16"/>
      <c r="L243" s="16"/>
      <c r="O243" s="25"/>
      <c r="P243" s="16"/>
      <c r="Q243" s="16"/>
      <c r="R243" s="16"/>
      <c r="S243" s="16"/>
      <c r="T243" s="16"/>
    </row>
    <row r="244" spans="2:20" s="20" customFormat="1" hidden="1" x14ac:dyDescent="0.35">
      <c r="B244" s="16"/>
      <c r="C244" s="16"/>
      <c r="D244" s="16"/>
      <c r="E244" s="23"/>
      <c r="F244" s="16"/>
      <c r="G244" s="24"/>
      <c r="H244" s="16"/>
      <c r="I244" s="16"/>
      <c r="J244" s="16"/>
      <c r="K244" s="16"/>
      <c r="L244" s="16"/>
      <c r="O244" s="25"/>
      <c r="P244" s="16"/>
      <c r="Q244" s="16"/>
      <c r="R244" s="16"/>
      <c r="S244" s="16"/>
      <c r="T244" s="16"/>
    </row>
    <row r="245" spans="2:20" s="20" customFormat="1" hidden="1" x14ac:dyDescent="0.35">
      <c r="B245" s="16"/>
      <c r="C245" s="16"/>
      <c r="D245" s="16"/>
      <c r="E245" s="23"/>
      <c r="F245" s="16"/>
      <c r="G245" s="24"/>
      <c r="H245" s="16"/>
      <c r="I245" s="16"/>
      <c r="J245" s="16"/>
      <c r="K245" s="16"/>
      <c r="L245" s="16"/>
      <c r="O245" s="25"/>
      <c r="P245" s="16"/>
      <c r="Q245" s="16"/>
      <c r="R245" s="16"/>
      <c r="S245" s="16"/>
      <c r="T245" s="16"/>
    </row>
    <row r="246" spans="2:20" s="20" customFormat="1" hidden="1" x14ac:dyDescent="0.35">
      <c r="B246" s="16"/>
      <c r="C246" s="16"/>
      <c r="D246" s="16"/>
      <c r="E246" s="23"/>
      <c r="F246" s="16"/>
      <c r="G246" s="24"/>
      <c r="H246" s="16"/>
      <c r="I246" s="16"/>
      <c r="J246" s="16"/>
      <c r="K246" s="16"/>
      <c r="L246" s="16"/>
      <c r="O246" s="25"/>
      <c r="P246" s="16"/>
      <c r="Q246" s="16"/>
      <c r="R246" s="16"/>
      <c r="S246" s="16"/>
      <c r="T246" s="16"/>
    </row>
    <row r="247" spans="2:20" s="20" customFormat="1" hidden="1" x14ac:dyDescent="0.35">
      <c r="B247" s="16"/>
      <c r="C247" s="16"/>
      <c r="D247" s="16"/>
      <c r="E247" s="23"/>
      <c r="F247" s="16"/>
      <c r="G247" s="24"/>
      <c r="H247" s="16"/>
      <c r="I247" s="16"/>
      <c r="J247" s="16"/>
      <c r="K247" s="16"/>
      <c r="L247" s="16"/>
      <c r="O247" s="25"/>
      <c r="P247" s="16"/>
      <c r="Q247" s="16"/>
      <c r="R247" s="16"/>
      <c r="S247" s="16"/>
      <c r="T247" s="16"/>
    </row>
    <row r="248" spans="2:20" s="20" customFormat="1" hidden="1" x14ac:dyDescent="0.35">
      <c r="B248" s="16"/>
      <c r="C248" s="16"/>
      <c r="D248" s="16"/>
      <c r="E248" s="23"/>
      <c r="F248" s="16"/>
      <c r="G248" s="24"/>
      <c r="H248" s="16"/>
      <c r="I248" s="16"/>
      <c r="J248" s="16"/>
      <c r="K248" s="16"/>
      <c r="L248" s="16"/>
      <c r="O248" s="25"/>
      <c r="P248" s="16"/>
      <c r="Q248" s="16"/>
      <c r="R248" s="16"/>
      <c r="S248" s="16"/>
      <c r="T248" s="16"/>
    </row>
    <row r="249" spans="2:20" s="20" customFormat="1" hidden="1" x14ac:dyDescent="0.35">
      <c r="B249" s="16"/>
      <c r="C249" s="16"/>
      <c r="D249" s="16"/>
      <c r="E249" s="23"/>
      <c r="F249" s="16"/>
      <c r="G249" s="24"/>
      <c r="H249" s="16"/>
      <c r="I249" s="16"/>
      <c r="J249" s="16"/>
      <c r="K249" s="16"/>
      <c r="L249" s="16"/>
      <c r="O249" s="25"/>
      <c r="P249" s="16"/>
      <c r="Q249" s="16"/>
      <c r="R249" s="16"/>
      <c r="S249" s="16"/>
      <c r="T249" s="16"/>
    </row>
    <row r="250" spans="2:20" s="20" customFormat="1" hidden="1" x14ac:dyDescent="0.35">
      <c r="B250" s="16"/>
      <c r="C250" s="16"/>
      <c r="D250" s="16"/>
      <c r="E250" s="23"/>
      <c r="F250" s="16"/>
      <c r="G250" s="24"/>
      <c r="H250" s="16"/>
      <c r="I250" s="16"/>
      <c r="J250" s="16"/>
      <c r="K250" s="16"/>
      <c r="L250" s="16"/>
      <c r="O250" s="25"/>
      <c r="P250" s="16"/>
      <c r="Q250" s="16"/>
      <c r="R250" s="16"/>
      <c r="S250" s="16"/>
      <c r="T250" s="16"/>
    </row>
    <row r="251" spans="2:20" s="20" customFormat="1" hidden="1" x14ac:dyDescent="0.35">
      <c r="B251" s="16"/>
      <c r="C251" s="16"/>
      <c r="D251" s="16"/>
      <c r="E251" s="23"/>
      <c r="F251" s="16"/>
      <c r="G251" s="24"/>
      <c r="H251" s="16"/>
      <c r="I251" s="16"/>
      <c r="J251" s="16"/>
      <c r="K251" s="16"/>
      <c r="L251" s="16"/>
      <c r="O251" s="25"/>
      <c r="P251" s="16"/>
      <c r="Q251" s="16"/>
      <c r="R251" s="16"/>
      <c r="S251" s="16"/>
      <c r="T251" s="16"/>
    </row>
    <row r="252" spans="2:20" s="20" customFormat="1" hidden="1" x14ac:dyDescent="0.35">
      <c r="B252" s="16"/>
      <c r="C252" s="16"/>
      <c r="D252" s="16"/>
      <c r="E252" s="23"/>
      <c r="F252" s="16"/>
      <c r="G252" s="24"/>
      <c r="H252" s="16"/>
      <c r="I252" s="16"/>
      <c r="J252" s="16"/>
      <c r="K252" s="16"/>
      <c r="L252" s="16"/>
      <c r="O252" s="25"/>
      <c r="P252" s="16"/>
      <c r="Q252" s="16"/>
      <c r="R252" s="16"/>
      <c r="S252" s="16"/>
      <c r="T252" s="16"/>
    </row>
    <row r="253" spans="2:20" s="20" customFormat="1" hidden="1" x14ac:dyDescent="0.35">
      <c r="B253" s="16"/>
      <c r="C253" s="16"/>
      <c r="D253" s="16"/>
      <c r="E253" s="23"/>
      <c r="F253" s="16"/>
      <c r="G253" s="24"/>
      <c r="H253" s="16"/>
      <c r="I253" s="16"/>
      <c r="J253" s="16"/>
      <c r="K253" s="16"/>
      <c r="L253" s="16"/>
      <c r="O253" s="25"/>
      <c r="P253" s="16"/>
      <c r="Q253" s="16"/>
      <c r="R253" s="16"/>
      <c r="S253" s="16"/>
      <c r="T253" s="16"/>
    </row>
    <row r="254" spans="2:20" s="20" customFormat="1" hidden="1" x14ac:dyDescent="0.35">
      <c r="B254" s="16"/>
      <c r="C254" s="16"/>
      <c r="D254" s="16"/>
      <c r="E254" s="23"/>
      <c r="F254" s="16"/>
      <c r="G254" s="24"/>
      <c r="H254" s="16"/>
      <c r="I254" s="16"/>
      <c r="J254" s="16"/>
      <c r="K254" s="16"/>
      <c r="L254" s="16"/>
      <c r="O254" s="25"/>
      <c r="P254" s="16"/>
      <c r="Q254" s="16"/>
      <c r="R254" s="16"/>
      <c r="S254" s="16"/>
      <c r="T254" s="16"/>
    </row>
    <row r="255" spans="2:20" s="20" customFormat="1" hidden="1" x14ac:dyDescent="0.35">
      <c r="B255" s="16"/>
      <c r="C255" s="16"/>
      <c r="D255" s="16"/>
      <c r="E255" s="23"/>
      <c r="F255" s="16"/>
      <c r="G255" s="24"/>
      <c r="H255" s="16"/>
      <c r="I255" s="16"/>
      <c r="J255" s="16"/>
      <c r="K255" s="16"/>
      <c r="L255" s="16"/>
      <c r="O255" s="25"/>
      <c r="P255" s="16"/>
      <c r="Q255" s="16"/>
      <c r="R255" s="16"/>
      <c r="S255" s="16"/>
      <c r="T255" s="16"/>
    </row>
    <row r="256" spans="2:20" s="20" customFormat="1" hidden="1" x14ac:dyDescent="0.35">
      <c r="B256" s="16"/>
      <c r="C256" s="16"/>
      <c r="D256" s="16"/>
      <c r="E256" s="23"/>
      <c r="F256" s="16"/>
      <c r="G256" s="24"/>
      <c r="H256" s="16"/>
      <c r="I256" s="16"/>
      <c r="J256" s="16"/>
      <c r="K256" s="16"/>
      <c r="L256" s="16"/>
      <c r="O256" s="25"/>
      <c r="P256" s="16"/>
      <c r="Q256" s="16"/>
      <c r="R256" s="16"/>
      <c r="S256" s="16"/>
      <c r="T256" s="16"/>
    </row>
    <row r="257" spans="2:20" s="20" customFormat="1" hidden="1" x14ac:dyDescent="0.35">
      <c r="B257" s="16"/>
      <c r="C257" s="16"/>
      <c r="D257" s="16"/>
      <c r="E257" s="23"/>
      <c r="F257" s="16"/>
      <c r="G257" s="24"/>
      <c r="H257" s="16"/>
      <c r="I257" s="16"/>
      <c r="J257" s="16"/>
      <c r="K257" s="16"/>
      <c r="L257" s="16"/>
      <c r="O257" s="25"/>
      <c r="P257" s="16"/>
      <c r="Q257" s="16"/>
      <c r="R257" s="16"/>
      <c r="S257" s="16"/>
      <c r="T257" s="16"/>
    </row>
    <row r="258" spans="2:20" s="20" customFormat="1" hidden="1" x14ac:dyDescent="0.35">
      <c r="B258" s="16"/>
      <c r="C258" s="16"/>
      <c r="D258" s="16"/>
      <c r="E258" s="23"/>
      <c r="F258" s="16"/>
      <c r="G258" s="24"/>
      <c r="H258" s="16"/>
      <c r="I258" s="16"/>
      <c r="J258" s="16"/>
      <c r="K258" s="16"/>
      <c r="L258" s="16"/>
      <c r="O258" s="25"/>
      <c r="P258" s="16"/>
      <c r="Q258" s="16"/>
      <c r="R258" s="16"/>
      <c r="S258" s="16"/>
      <c r="T258" s="16"/>
    </row>
    <row r="259" spans="2:20" s="20" customFormat="1" hidden="1" x14ac:dyDescent="0.35">
      <c r="B259" s="16"/>
      <c r="C259" s="16"/>
      <c r="D259" s="16"/>
      <c r="E259" s="23"/>
      <c r="F259" s="16"/>
      <c r="G259" s="24"/>
      <c r="H259" s="16"/>
      <c r="I259" s="16"/>
      <c r="J259" s="16"/>
      <c r="K259" s="16"/>
      <c r="L259" s="16"/>
      <c r="O259" s="25"/>
      <c r="P259" s="16"/>
      <c r="Q259" s="16"/>
      <c r="R259" s="16"/>
      <c r="S259" s="16"/>
      <c r="T259" s="16"/>
    </row>
    <row r="260" spans="2:20" s="20" customFormat="1" hidden="1" x14ac:dyDescent="0.35">
      <c r="B260" s="16"/>
      <c r="C260" s="16"/>
      <c r="D260" s="16"/>
      <c r="E260" s="23"/>
      <c r="F260" s="16"/>
      <c r="G260" s="24"/>
      <c r="H260" s="16"/>
      <c r="I260" s="16"/>
      <c r="J260" s="16"/>
      <c r="K260" s="16"/>
      <c r="L260" s="16"/>
      <c r="O260" s="25"/>
      <c r="P260" s="16"/>
      <c r="Q260" s="16"/>
      <c r="R260" s="16"/>
      <c r="S260" s="16"/>
      <c r="T260" s="16"/>
    </row>
    <row r="261" spans="2:20" s="20" customFormat="1" hidden="1" x14ac:dyDescent="0.35">
      <c r="B261" s="16"/>
      <c r="C261" s="16"/>
      <c r="D261" s="16"/>
      <c r="E261" s="23"/>
      <c r="F261" s="16"/>
      <c r="G261" s="24"/>
      <c r="H261" s="16"/>
      <c r="I261" s="16"/>
      <c r="J261" s="16"/>
      <c r="K261" s="16"/>
      <c r="L261" s="16"/>
      <c r="O261" s="25"/>
      <c r="P261" s="16"/>
      <c r="Q261" s="16"/>
      <c r="R261" s="16"/>
      <c r="S261" s="16"/>
      <c r="T261" s="16"/>
    </row>
    <row r="262" spans="2:20" s="20" customFormat="1" hidden="1" x14ac:dyDescent="0.35">
      <c r="B262" s="16"/>
      <c r="C262" s="16"/>
      <c r="D262" s="16"/>
      <c r="E262" s="23"/>
      <c r="F262" s="16"/>
      <c r="G262" s="24"/>
      <c r="H262" s="16"/>
      <c r="I262" s="16"/>
      <c r="J262" s="16"/>
      <c r="K262" s="16"/>
      <c r="L262" s="16"/>
      <c r="O262" s="25"/>
      <c r="P262" s="16"/>
      <c r="Q262" s="16"/>
      <c r="R262" s="16"/>
      <c r="S262" s="16"/>
      <c r="T262" s="16"/>
    </row>
    <row r="263" spans="2:20" s="20" customFormat="1" hidden="1" x14ac:dyDescent="0.35">
      <c r="B263" s="16"/>
      <c r="C263" s="16"/>
      <c r="D263" s="16"/>
      <c r="E263" s="23"/>
      <c r="F263" s="16"/>
      <c r="G263" s="24"/>
      <c r="H263" s="16"/>
      <c r="I263" s="16"/>
      <c r="J263" s="16"/>
      <c r="K263" s="16"/>
      <c r="L263" s="16"/>
      <c r="O263" s="25"/>
      <c r="P263" s="16"/>
      <c r="Q263" s="16"/>
      <c r="R263" s="16"/>
      <c r="S263" s="16"/>
      <c r="T263" s="16"/>
    </row>
    <row r="264" spans="2:20" s="20" customFormat="1" hidden="1" x14ac:dyDescent="0.35">
      <c r="B264" s="16"/>
      <c r="C264" s="16"/>
      <c r="D264" s="16"/>
      <c r="E264" s="23"/>
      <c r="F264" s="16"/>
      <c r="G264" s="24"/>
      <c r="H264" s="16"/>
      <c r="I264" s="16"/>
      <c r="J264" s="16"/>
      <c r="K264" s="16"/>
      <c r="L264" s="16"/>
      <c r="O264" s="25"/>
      <c r="P264" s="16"/>
      <c r="Q264" s="16"/>
      <c r="R264" s="16"/>
      <c r="S264" s="16"/>
      <c r="T264" s="16"/>
    </row>
    <row r="265" spans="2:20" s="20" customFormat="1" hidden="1" x14ac:dyDescent="0.35">
      <c r="B265" s="16"/>
      <c r="C265" s="16"/>
      <c r="D265" s="16"/>
      <c r="E265" s="23"/>
      <c r="F265" s="16"/>
      <c r="G265" s="24"/>
      <c r="H265" s="16"/>
      <c r="I265" s="16"/>
      <c r="J265" s="16"/>
      <c r="K265" s="16"/>
      <c r="L265" s="16"/>
      <c r="O265" s="25"/>
      <c r="P265" s="16"/>
      <c r="Q265" s="16"/>
      <c r="R265" s="16"/>
      <c r="S265" s="16"/>
      <c r="T265" s="16"/>
    </row>
    <row r="266" spans="2:20" s="20" customFormat="1" hidden="1" x14ac:dyDescent="0.35">
      <c r="B266" s="16"/>
      <c r="C266" s="16"/>
      <c r="D266" s="16"/>
      <c r="E266" s="23"/>
      <c r="F266" s="16"/>
      <c r="G266" s="24"/>
      <c r="H266" s="16"/>
      <c r="I266" s="16"/>
      <c r="J266" s="16"/>
      <c r="K266" s="16"/>
      <c r="L266" s="16"/>
      <c r="O266" s="25"/>
      <c r="P266" s="16"/>
      <c r="Q266" s="16"/>
      <c r="R266" s="16"/>
      <c r="S266" s="16"/>
      <c r="T266" s="16"/>
    </row>
    <row r="267" spans="2:20" s="20" customFormat="1" hidden="1" x14ac:dyDescent="0.35">
      <c r="B267" s="16"/>
      <c r="C267" s="16"/>
      <c r="D267" s="16"/>
      <c r="E267" s="23"/>
      <c r="F267" s="16"/>
      <c r="G267" s="24"/>
      <c r="H267" s="16"/>
      <c r="I267" s="16"/>
      <c r="J267" s="16"/>
      <c r="K267" s="16"/>
      <c r="L267" s="16"/>
      <c r="O267" s="25"/>
      <c r="P267" s="16"/>
      <c r="Q267" s="16"/>
      <c r="R267" s="16"/>
      <c r="S267" s="16"/>
      <c r="T267" s="16"/>
    </row>
    <row r="268" spans="2:20" s="20" customFormat="1" hidden="1" x14ac:dyDescent="0.35">
      <c r="B268" s="16"/>
      <c r="C268" s="16"/>
      <c r="D268" s="16"/>
      <c r="E268" s="23"/>
      <c r="F268" s="16"/>
      <c r="G268" s="24"/>
      <c r="H268" s="16"/>
      <c r="I268" s="16"/>
      <c r="J268" s="16"/>
      <c r="K268" s="16"/>
      <c r="L268" s="16"/>
      <c r="O268" s="25"/>
      <c r="P268" s="16"/>
      <c r="Q268" s="16"/>
      <c r="R268" s="16"/>
      <c r="S268" s="16"/>
      <c r="T268" s="16"/>
    </row>
    <row r="269" spans="2:20" s="20" customFormat="1" hidden="1" x14ac:dyDescent="0.35">
      <c r="B269" s="16"/>
      <c r="C269" s="16"/>
      <c r="D269" s="16"/>
      <c r="E269" s="23"/>
      <c r="F269" s="16"/>
      <c r="G269" s="24"/>
      <c r="H269" s="16"/>
      <c r="I269" s="16"/>
      <c r="J269" s="16"/>
      <c r="K269" s="16"/>
      <c r="L269" s="16"/>
      <c r="O269" s="25"/>
      <c r="P269" s="16"/>
      <c r="Q269" s="16"/>
      <c r="R269" s="16"/>
      <c r="S269" s="16"/>
      <c r="T269" s="16"/>
    </row>
    <row r="270" spans="2:20" s="20" customFormat="1" hidden="1" x14ac:dyDescent="0.35">
      <c r="B270" s="16"/>
      <c r="C270" s="16"/>
      <c r="D270" s="16"/>
      <c r="E270" s="23"/>
      <c r="F270" s="16"/>
      <c r="G270" s="24"/>
      <c r="H270" s="16"/>
      <c r="I270" s="16"/>
      <c r="J270" s="16"/>
      <c r="K270" s="16"/>
      <c r="L270" s="16"/>
      <c r="O270" s="25"/>
      <c r="P270" s="16"/>
      <c r="Q270" s="16"/>
      <c r="R270" s="16"/>
      <c r="S270" s="16"/>
      <c r="T270" s="16"/>
    </row>
    <row r="271" spans="2:20" s="20" customFormat="1" hidden="1" x14ac:dyDescent="0.35">
      <c r="B271" s="16"/>
      <c r="C271" s="16"/>
      <c r="D271" s="16"/>
      <c r="E271" s="23"/>
      <c r="F271" s="16"/>
      <c r="G271" s="24"/>
      <c r="H271" s="16"/>
      <c r="I271" s="16"/>
      <c r="J271" s="16"/>
      <c r="K271" s="16"/>
      <c r="L271" s="16"/>
      <c r="O271" s="25"/>
      <c r="P271" s="16"/>
      <c r="Q271" s="16"/>
      <c r="R271" s="16"/>
      <c r="S271" s="16"/>
      <c r="T271" s="16"/>
    </row>
    <row r="272" spans="2:20" s="20" customFormat="1" hidden="1" x14ac:dyDescent="0.35">
      <c r="B272" s="16"/>
      <c r="C272" s="16"/>
      <c r="D272" s="16"/>
      <c r="E272" s="23"/>
      <c r="F272" s="16"/>
      <c r="G272" s="24"/>
      <c r="H272" s="16"/>
      <c r="I272" s="16"/>
      <c r="J272" s="16"/>
      <c r="K272" s="16"/>
      <c r="L272" s="16"/>
      <c r="O272" s="25"/>
      <c r="P272" s="16"/>
      <c r="Q272" s="16"/>
      <c r="R272" s="16"/>
      <c r="S272" s="16"/>
      <c r="T272" s="16"/>
    </row>
    <row r="273" spans="2:20" s="20" customFormat="1" hidden="1" x14ac:dyDescent="0.35">
      <c r="B273" s="16"/>
      <c r="C273" s="16"/>
      <c r="D273" s="16"/>
      <c r="E273" s="23"/>
      <c r="F273" s="16"/>
      <c r="G273" s="24"/>
      <c r="H273" s="16"/>
      <c r="I273" s="16"/>
      <c r="J273" s="16"/>
      <c r="K273" s="16"/>
      <c r="L273" s="16"/>
      <c r="O273" s="25"/>
      <c r="P273" s="16"/>
      <c r="Q273" s="16"/>
      <c r="R273" s="16"/>
      <c r="S273" s="16"/>
      <c r="T273" s="16"/>
    </row>
    <row r="274" spans="2:20" s="20" customFormat="1" hidden="1" x14ac:dyDescent="0.35">
      <c r="B274" s="16"/>
      <c r="C274" s="16"/>
      <c r="D274" s="16"/>
      <c r="E274" s="23"/>
      <c r="F274" s="16"/>
      <c r="G274" s="24"/>
      <c r="H274" s="16"/>
      <c r="I274" s="16"/>
      <c r="J274" s="16"/>
      <c r="K274" s="16"/>
      <c r="L274" s="16"/>
      <c r="O274" s="25"/>
      <c r="P274" s="16"/>
      <c r="Q274" s="16"/>
      <c r="R274" s="16"/>
      <c r="S274" s="16"/>
      <c r="T274" s="16"/>
    </row>
    <row r="275" spans="2:20" s="20" customFormat="1" hidden="1" x14ac:dyDescent="0.35">
      <c r="B275" s="16"/>
      <c r="C275" s="16"/>
      <c r="D275" s="16"/>
      <c r="E275" s="23"/>
      <c r="F275" s="16"/>
      <c r="G275" s="24"/>
      <c r="H275" s="16"/>
      <c r="I275" s="16"/>
      <c r="J275" s="16"/>
      <c r="K275" s="16"/>
      <c r="L275" s="16"/>
      <c r="O275" s="25"/>
      <c r="P275" s="16"/>
      <c r="Q275" s="16"/>
      <c r="R275" s="16"/>
      <c r="S275" s="16"/>
      <c r="T275" s="16"/>
    </row>
    <row r="276" spans="2:20" s="20" customFormat="1" hidden="1" x14ac:dyDescent="0.35">
      <c r="B276" s="16"/>
      <c r="C276" s="16"/>
      <c r="D276" s="16"/>
      <c r="E276" s="23"/>
      <c r="F276" s="16"/>
      <c r="G276" s="24"/>
      <c r="H276" s="16"/>
      <c r="I276" s="16"/>
      <c r="J276" s="16"/>
      <c r="K276" s="16"/>
      <c r="L276" s="16"/>
      <c r="O276" s="25"/>
      <c r="P276" s="16"/>
      <c r="Q276" s="16"/>
      <c r="R276" s="16"/>
      <c r="S276" s="16"/>
      <c r="T276" s="16"/>
    </row>
    <row r="277" spans="2:20" s="20" customFormat="1" hidden="1" x14ac:dyDescent="0.35">
      <c r="B277" s="16"/>
      <c r="C277" s="16"/>
      <c r="D277" s="16"/>
      <c r="E277" s="23"/>
      <c r="F277" s="16"/>
      <c r="G277" s="24"/>
      <c r="H277" s="16"/>
      <c r="I277" s="16"/>
      <c r="J277" s="16"/>
      <c r="K277" s="16"/>
      <c r="L277" s="16"/>
      <c r="O277" s="25"/>
      <c r="P277" s="16"/>
      <c r="Q277" s="16"/>
      <c r="R277" s="16"/>
      <c r="S277" s="16"/>
      <c r="T277" s="16"/>
    </row>
    <row r="278" spans="2:20" s="20" customFormat="1" hidden="1" x14ac:dyDescent="0.35">
      <c r="B278" s="16"/>
      <c r="C278" s="16"/>
      <c r="D278" s="16"/>
      <c r="E278" s="23"/>
      <c r="F278" s="16"/>
      <c r="G278" s="24"/>
      <c r="H278" s="16"/>
      <c r="I278" s="16"/>
      <c r="J278" s="16"/>
      <c r="K278" s="16"/>
      <c r="L278" s="16"/>
      <c r="O278" s="25"/>
      <c r="P278" s="16"/>
      <c r="Q278" s="16"/>
      <c r="R278" s="16"/>
      <c r="S278" s="16"/>
      <c r="T278" s="16"/>
    </row>
    <row r="279" spans="2:20" x14ac:dyDescent="0.35"/>
    <row r="280" spans="2:20" x14ac:dyDescent="0.35"/>
    <row r="281" spans="2:20" x14ac:dyDescent="0.35"/>
    <row r="282" spans="2:20" x14ac:dyDescent="0.35"/>
    <row r="283" spans="2:20" x14ac:dyDescent="0.35"/>
    <row r="284" spans="2:20" x14ac:dyDescent="0.35"/>
    <row r="285" spans="2:20" x14ac:dyDescent="0.35"/>
  </sheetData>
  <mergeCells count="43">
    <mergeCell ref="B49:O49"/>
    <mergeCell ref="B1:O1"/>
    <mergeCell ref="B3:O3"/>
    <mergeCell ref="B5:O5"/>
    <mergeCell ref="B22:O22"/>
    <mergeCell ref="B23:L23"/>
    <mergeCell ref="B24:J24"/>
    <mergeCell ref="B25:O25"/>
    <mergeCell ref="B27:O27"/>
    <mergeCell ref="B44:O44"/>
    <mergeCell ref="B45:L45"/>
    <mergeCell ref="B47:O47"/>
    <mergeCell ref="B85:L85"/>
    <mergeCell ref="B51:C51"/>
    <mergeCell ref="G51:L51"/>
    <mergeCell ref="B65:O65"/>
    <mergeCell ref="B66:L66"/>
    <mergeCell ref="B67:J67"/>
    <mergeCell ref="B68:O68"/>
    <mergeCell ref="B70:O70"/>
    <mergeCell ref="B72:C72"/>
    <mergeCell ref="G72:L72"/>
    <mergeCell ref="B83:L83"/>
    <mergeCell ref="B84:L84"/>
    <mergeCell ref="B118:O118"/>
    <mergeCell ref="B86:O86"/>
    <mergeCell ref="B88:O88"/>
    <mergeCell ref="B90:C90"/>
    <mergeCell ref="G90:L90"/>
    <mergeCell ref="B100:O100"/>
    <mergeCell ref="B101:L101"/>
    <mergeCell ref="B102:J102"/>
    <mergeCell ref="B103:O103"/>
    <mergeCell ref="B105:O105"/>
    <mergeCell ref="B107:C107"/>
    <mergeCell ref="G107:L107"/>
    <mergeCell ref="B133:L133"/>
    <mergeCell ref="B119:L119"/>
    <mergeCell ref="B120:J120"/>
    <mergeCell ref="B121:O121"/>
    <mergeCell ref="B123:O123"/>
    <mergeCell ref="B125:C125"/>
    <mergeCell ref="G125:L1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6</vt:i4>
      </vt:variant>
    </vt:vector>
  </HeadingPairs>
  <TitlesOfParts>
    <vt:vector size="6" baseType="lpstr">
      <vt:lpstr>1_CONTRATO A TERMO_EE</vt:lpstr>
      <vt:lpstr>2_CONTRATO A TERMO-T</vt:lpstr>
      <vt:lpstr>3_CONTRATO MCD_EE</vt:lpstr>
      <vt:lpstr>4_CONTRATO MCD - T</vt:lpstr>
      <vt:lpstr>PRESTAÇÕES de SERVIÇOS</vt:lpstr>
      <vt:lpstr>Tabelas RF - 2024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mafaldasebastiao</dc:creator>
  <cp:lastModifiedBy>Maria João Garcia</cp:lastModifiedBy>
  <dcterms:created xsi:type="dcterms:W3CDTF">2013-05-06T18:07:35Z</dcterms:created>
  <dcterms:modified xsi:type="dcterms:W3CDTF">2024-04-05T12:45:37Z</dcterms:modified>
</cp:coreProperties>
</file>